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ZMR\Desktop\ИСПОЛНЕНИЕ бюджета\"/>
    </mc:Choice>
  </mc:AlternateContent>
  <bookViews>
    <workbookView xWindow="0" yWindow="180" windowWidth="19440" windowHeight="10455"/>
  </bookViews>
  <sheets>
    <sheet name="исполнение" sheetId="1" r:id="rId1"/>
  </sheets>
  <definedNames>
    <definedName name="_xlnm.Print_Area" localSheetId="0">исполнение!$A$1:$S$54</definedName>
  </definedNames>
  <calcPr calcId="152511"/>
</workbook>
</file>

<file path=xl/calcChain.xml><?xml version="1.0" encoding="utf-8"?>
<calcChain xmlns="http://schemas.openxmlformats.org/spreadsheetml/2006/main">
  <c r="L44" i="1" l="1"/>
  <c r="U34" i="1"/>
  <c r="U35" i="1"/>
  <c r="U36" i="1"/>
  <c r="U39" i="1"/>
  <c r="U40" i="1"/>
  <c r="U33" i="1"/>
  <c r="S58" i="1"/>
  <c r="S44" i="1"/>
  <c r="K37" i="1"/>
  <c r="R34" i="1"/>
  <c r="R35" i="1"/>
  <c r="R36" i="1"/>
  <c r="R37" i="1"/>
  <c r="R38" i="1"/>
  <c r="U38" i="1" s="1"/>
  <c r="R39" i="1"/>
  <c r="R40" i="1"/>
  <c r="R33" i="1"/>
  <c r="R29" i="1"/>
  <c r="R24" i="1"/>
  <c r="R14" i="1"/>
  <c r="R15" i="1"/>
  <c r="R16" i="1"/>
  <c r="R17" i="1"/>
  <c r="R18" i="1"/>
  <c r="R19" i="1"/>
  <c r="R20" i="1"/>
  <c r="R13" i="1"/>
  <c r="R11" i="1"/>
  <c r="R8" i="1"/>
  <c r="R9" i="1"/>
  <c r="R10" i="1"/>
  <c r="R7" i="1"/>
  <c r="R44" i="1" l="1"/>
  <c r="R58" i="1" s="1"/>
  <c r="U37" i="1"/>
  <c r="R5" i="1"/>
  <c r="U29" i="1"/>
  <c r="S24" i="1"/>
  <c r="S9" i="1"/>
  <c r="K33" i="1"/>
  <c r="K24" i="1"/>
  <c r="E11" i="1" l="1"/>
  <c r="F11" i="1"/>
  <c r="G11" i="1"/>
  <c r="H11" i="1"/>
  <c r="H29" i="1" s="1"/>
  <c r="I11" i="1"/>
  <c r="I29" i="1" s="1"/>
  <c r="J11" i="1"/>
  <c r="J29" i="1" s="1"/>
  <c r="K11" i="1"/>
  <c r="K29" i="1" s="1"/>
  <c r="M11" i="1"/>
  <c r="M29" i="1" s="1"/>
  <c r="N11" i="1"/>
  <c r="N29" i="1" s="1"/>
  <c r="O11" i="1"/>
  <c r="O29" i="1" s="1"/>
  <c r="P11" i="1"/>
  <c r="P29" i="1" s="1"/>
  <c r="Q11" i="1"/>
  <c r="Q29" i="1" s="1"/>
  <c r="D11" i="1"/>
  <c r="G37" i="1"/>
  <c r="G24" i="1"/>
  <c r="F33" i="1" l="1"/>
  <c r="F24" i="1"/>
  <c r="D24" i="1" l="1"/>
  <c r="C24" i="1" l="1"/>
  <c r="C9" i="1"/>
  <c r="Q44" i="1" l="1"/>
  <c r="R41" i="1"/>
  <c r="R43" i="1"/>
  <c r="R21" i="1"/>
  <c r="R22" i="1"/>
  <c r="R23" i="1"/>
  <c r="P44" i="1" l="1"/>
  <c r="O44" i="1" l="1"/>
  <c r="N44" i="1" l="1"/>
  <c r="M44" i="1" l="1"/>
  <c r="K44" i="1" l="1"/>
  <c r="R42" i="1" l="1"/>
  <c r="S11" i="1" l="1"/>
  <c r="C11" i="1"/>
  <c r="R12" i="1" l="1"/>
  <c r="I44" i="1"/>
  <c r="J44" i="1"/>
  <c r="H44" i="1" l="1"/>
  <c r="G44" i="1" l="1"/>
  <c r="G29" i="1" l="1"/>
  <c r="F44" i="1" l="1"/>
  <c r="F29" i="1"/>
  <c r="E29" i="1" l="1"/>
  <c r="E44" i="1"/>
  <c r="D5" i="1" l="1"/>
  <c r="D29" i="1" l="1"/>
  <c r="R26" i="1" l="1"/>
  <c r="R27" i="1" s="1"/>
  <c r="C5" i="1" l="1"/>
  <c r="C29" i="1" s="1"/>
  <c r="D44" i="1"/>
  <c r="C44" i="1"/>
  <c r="R30" i="1" l="1"/>
  <c r="S5" i="1" l="1"/>
  <c r="S29" i="1" l="1"/>
  <c r="S30" i="1" l="1"/>
  <c r="R47" i="1"/>
  <c r="S47" i="1"/>
  <c r="R32" i="1" l="1"/>
  <c r="S26" i="1" l="1"/>
  <c r="S27" i="1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F35" authorId="0" shapeId="0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остатки СО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остатки СО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Пользователь Windows:</t>
        </r>
        <r>
          <rPr>
            <sz val="9"/>
            <color indexed="81"/>
            <rFont val="Tahoma"/>
            <charset val="1"/>
          </rPr>
          <t xml:space="preserve">
Остатки СО и с/з</t>
        </r>
      </text>
    </comment>
  </commentList>
</comments>
</file>

<file path=xl/sharedStrings.xml><?xml version="1.0" encoding="utf-8"?>
<sst xmlns="http://schemas.openxmlformats.org/spreadsheetml/2006/main" count="82" uniqueCount="77">
  <si>
    <t>ДОХОДЫ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</si>
  <si>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</si>
  <si>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10102000010000110</t>
  </si>
  <si>
    <t>Налог на доходы физических лиц</t>
  </si>
  <si>
    <t>Доходы от сдачи в аренду имущества</t>
  </si>
  <si>
    <t>Возврат остатков субсидий</t>
  </si>
  <si>
    <t>Арендная плата за земли</t>
  </si>
  <si>
    <t>Налог на имущество физ. лиц</t>
  </si>
  <si>
    <t>10606000000000110</t>
  </si>
  <si>
    <t>11105000000000120</t>
  </si>
  <si>
    <t>Прочие поступления от использования имущества (найм)</t>
  </si>
  <si>
    <t>Иные межбюджетные трансферты</t>
  </si>
  <si>
    <t>Итого безвозмездные перечисления</t>
  </si>
  <si>
    <t xml:space="preserve">Итого собственные доходы </t>
  </si>
  <si>
    <t>1403</t>
  </si>
  <si>
    <t>11600000000000000</t>
  </si>
  <si>
    <t>Штрафы, санкции, возмещение ущерба</t>
  </si>
  <si>
    <t>10601030130000110</t>
  </si>
  <si>
    <t>11109045130000120</t>
  </si>
  <si>
    <t>0113</t>
  </si>
  <si>
    <t>Общегосударственные вопросы</t>
  </si>
  <si>
    <t>11402053130000410</t>
  </si>
  <si>
    <t>Доходы от оказания платных услуг и компенсации затрат государства</t>
  </si>
  <si>
    <t>РАСХОДЫ</t>
  </si>
  <si>
    <t>ИСТОЧНИКИ ФИНАНСИРОВАНИЯ ДЕФИЦИТА БЮДЖЕТА</t>
  </si>
  <si>
    <t>Изменение остатков средств</t>
  </si>
  <si>
    <t>ИТОГО ИСТОЧНИКИ (дефицит (+), профицит (-)</t>
  </si>
  <si>
    <t>20245160130000150</t>
  </si>
  <si>
    <t>21960010130000150</t>
  </si>
  <si>
    <t>Остаток средств на счете на 01.02.2020 г.</t>
  </si>
  <si>
    <t>20216001130000150</t>
  </si>
  <si>
    <t>Руководитель ФБП ЗМР            ________________      О.П.Дёгтева</t>
  </si>
  <si>
    <t>Прочие налоговые доходы</t>
  </si>
  <si>
    <t xml:space="preserve">Земельный налог </t>
  </si>
  <si>
    <t>ВСЕГО ДОХОДОВ</t>
  </si>
  <si>
    <t>ВСЕГО РАСХОДОВ</t>
  </si>
  <si>
    <t>Показатели</t>
  </si>
  <si>
    <t>в т.ч.:</t>
  </si>
  <si>
    <t>Налоговые доходы всего</t>
  </si>
  <si>
    <t>Неналоговые доходы всего</t>
  </si>
  <si>
    <t>Безвозмездные поступления из других уровней бюджетов</t>
  </si>
  <si>
    <t>Национальная оборона</t>
  </si>
  <si>
    <t>Правоохранительная деятельность</t>
  </si>
  <si>
    <t>Жилищно-коммунальное хозяйство</t>
  </si>
  <si>
    <t>Социальная политика</t>
  </si>
  <si>
    <t xml:space="preserve">Межбюджетные трансферты </t>
  </si>
  <si>
    <t>Физическая культура и спорт</t>
  </si>
  <si>
    <t>Национальная экономика</t>
  </si>
  <si>
    <t>Охрана окружающей среды</t>
  </si>
  <si>
    <t>Средства самообложения</t>
  </si>
  <si>
    <t>тыс. руб.</t>
  </si>
  <si>
    <t>Источники финансирования дефицита бюджета (изменение остатков)</t>
  </si>
  <si>
    <t>Культура, кинематография</t>
  </si>
  <si>
    <t>Средства самообложения граждан</t>
  </si>
  <si>
    <t>Доходы от продажи земельных участков</t>
  </si>
  <si>
    <t xml:space="preserve"> </t>
  </si>
  <si>
    <t>уточнение февраль</t>
  </si>
  <si>
    <t>уточнение март</t>
  </si>
  <si>
    <t>уточнение апрель</t>
  </si>
  <si>
    <t>уточнение май</t>
  </si>
  <si>
    <t>уточнение июнь</t>
  </si>
  <si>
    <t>уточнение бюджет</t>
  </si>
  <si>
    <t>уточнение июль</t>
  </si>
  <si>
    <t>уточнение август</t>
  </si>
  <si>
    <t>уточнение сентябрь</t>
  </si>
  <si>
    <t>уточнение октябрь</t>
  </si>
  <si>
    <t>уточнение ноябрь</t>
  </si>
  <si>
    <t>Плата за увеличение площади ЗУ</t>
  </si>
  <si>
    <t>уточнение декабрь</t>
  </si>
  <si>
    <t>Доходы от размещения нестационароных торговых точек</t>
  </si>
  <si>
    <t>Доходы от реализации имущества</t>
  </si>
  <si>
    <t>Доходы, поступающие в порядке возмещения, понесенных в связи с эксплуатацией имущества</t>
  </si>
  <si>
    <t>утверж. на 01.01.2023</t>
  </si>
  <si>
    <t>Уточненный план на 2023г.</t>
  </si>
  <si>
    <t>Итоги исполнения бюджета муниципального образования "поселок городского типа Нижние Вязовые" ЗМР РТ на 01.09.2023г.</t>
  </si>
  <si>
    <t>Исполнено за 01.09.2023г.</t>
  </si>
  <si>
    <t>по АЦК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</si>
</sst>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6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2" fillId="0" borderId="0" xfId="0" applyFont="1" applyFill="1"/>
    <xf numFmtId="49" fontId="2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3" fontId="7" fillId="0" borderId="0" xfId="0" applyNumberFormat="1" applyFont="1" applyFill="1"/>
    <xf numFmtId="3" fontId="9" fillId="3" borderId="11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righ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/>
    </xf>
    <xf numFmtId="0" fontId="2" fillId="0" borderId="14" xfId="0" applyFont="1" applyFill="1" applyBorder="1"/>
    <xf numFmtId="0" fontId="6" fillId="0" borderId="15" xfId="0" applyFont="1" applyFill="1" applyBorder="1"/>
    <xf numFmtId="49" fontId="4" fillId="0" borderId="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right" vertical="center" wrapText="1"/>
    </xf>
    <xf numFmtId="3" fontId="9" fillId="3" borderId="12" xfId="0" applyNumberFormat="1" applyFont="1" applyFill="1" applyBorder="1" applyAlignment="1">
      <alignment horizontal="right" vertical="center"/>
    </xf>
    <xf numFmtId="3" fontId="6" fillId="4" borderId="24" xfId="0" applyNumberFormat="1" applyFont="1" applyFill="1" applyBorder="1" applyAlignment="1">
      <alignment vertical="center" wrapText="1"/>
    </xf>
    <xf numFmtId="3" fontId="6" fillId="2" borderId="20" xfId="0" applyNumberFormat="1" applyFont="1" applyFill="1" applyBorder="1" applyAlignment="1">
      <alignment horizontal="right" vertical="center" wrapText="1"/>
    </xf>
    <xf numFmtId="3" fontId="6" fillId="0" borderId="20" xfId="0" applyNumberFormat="1" applyFont="1" applyFill="1" applyBorder="1" applyAlignment="1">
      <alignment horizontal="right" vertical="center" wrapText="1"/>
    </xf>
    <xf numFmtId="3" fontId="6" fillId="4" borderId="20" xfId="0" applyNumberFormat="1" applyFont="1" applyFill="1" applyBorder="1" applyAlignment="1">
      <alignment horizontal="right" vertical="center" wrapText="1"/>
    </xf>
    <xf numFmtId="3" fontId="7" fillId="4" borderId="20" xfId="0" applyNumberFormat="1" applyFont="1" applyFill="1" applyBorder="1" applyAlignment="1">
      <alignment horizontal="right" vertical="center" wrapText="1"/>
    </xf>
    <xf numFmtId="3" fontId="11" fillId="0" borderId="20" xfId="0" applyNumberFormat="1" applyFont="1" applyFill="1" applyBorder="1" applyAlignment="1">
      <alignment horizontal="right" vertical="center" wrapText="1"/>
    </xf>
    <xf numFmtId="3" fontId="10" fillId="0" borderId="20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3" fontId="8" fillId="5" borderId="20" xfId="0" applyNumberFormat="1" applyFont="1" applyFill="1" applyBorder="1" applyAlignment="1">
      <alignment horizontal="right" vertical="center" wrapText="1"/>
    </xf>
    <xf numFmtId="3" fontId="7" fillId="5" borderId="20" xfId="0" applyNumberFormat="1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left" vertical="center" wrapText="1"/>
    </xf>
    <xf numFmtId="3" fontId="7" fillId="5" borderId="22" xfId="0" applyNumberFormat="1" applyFont="1" applyFill="1" applyBorder="1" applyAlignment="1">
      <alignment horizontal="right" vertical="center" wrapText="1"/>
    </xf>
    <xf numFmtId="3" fontId="7" fillId="4" borderId="22" xfId="0" applyNumberFormat="1" applyFont="1" applyFill="1" applyBorder="1" applyAlignment="1">
      <alignment horizontal="right" vertical="center" wrapText="1"/>
    </xf>
    <xf numFmtId="0" fontId="6" fillId="6" borderId="25" xfId="0" applyFont="1" applyFill="1" applyBorder="1" applyAlignment="1">
      <alignment vertical="center"/>
    </xf>
    <xf numFmtId="3" fontId="6" fillId="6" borderId="26" xfId="0" applyNumberFormat="1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right" vertical="center" wrapText="1"/>
    </xf>
    <xf numFmtId="0" fontId="13" fillId="0" borderId="21" xfId="0" applyFont="1" applyFill="1" applyBorder="1" applyAlignment="1">
      <alignment horizontal="left" vertical="center" wrapText="1"/>
    </xf>
    <xf numFmtId="3" fontId="6" fillId="0" borderId="22" xfId="0" applyNumberFormat="1" applyFont="1" applyFill="1" applyBorder="1" applyAlignment="1">
      <alignment horizontal="right" vertical="center" wrapText="1"/>
    </xf>
    <xf numFmtId="3" fontId="6" fillId="4" borderId="22" xfId="0" applyNumberFormat="1" applyFont="1" applyFill="1" applyBorder="1" applyAlignment="1">
      <alignment horizontal="right" vertical="center" wrapText="1"/>
    </xf>
    <xf numFmtId="1" fontId="6" fillId="4" borderId="22" xfId="0" applyNumberFormat="1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3" fontId="10" fillId="0" borderId="22" xfId="0" applyNumberFormat="1" applyFont="1" applyFill="1" applyBorder="1" applyAlignment="1">
      <alignment horizontal="righ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7" fillId="4" borderId="0" xfId="0" applyFont="1" applyFill="1"/>
    <xf numFmtId="0" fontId="6" fillId="4" borderId="21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left" vertical="center" wrapText="1"/>
    </xf>
    <xf numFmtId="3" fontId="6" fillId="6" borderId="27" xfId="0" applyNumberFormat="1" applyFont="1" applyFill="1" applyBorder="1" applyAlignment="1">
      <alignment horizontal="right" vertical="center"/>
    </xf>
    <xf numFmtId="3" fontId="6" fillId="6" borderId="6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0" xfId="0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0" borderId="0" xfId="0" applyNumberFormat="1" applyFont="1" applyFill="1"/>
    <xf numFmtId="0" fontId="12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showZeros="0" tabSelected="1" view="pageBreakPreview" topLeftCell="B1" zoomScale="86" zoomScaleSheetLayoutView="86" workbookViewId="0">
      <selection activeCell="B1" sqref="B1:S1"/>
    </sheetView>
  </sheetViews>
  <sheetFormatPr defaultColWidth="9.140625" defaultRowHeight="15.75" x14ac:dyDescent="0.25"/>
  <cols>
    <col min="1" max="1" width="10.85546875" style="1" hidden="1" customWidth="1"/>
    <col min="2" max="2" width="50.5703125" style="5" customWidth="1"/>
    <col min="3" max="3" width="12.42578125" style="5" hidden="1" customWidth="1"/>
    <col min="4" max="17" width="11" style="5" hidden="1" customWidth="1"/>
    <col min="18" max="18" width="16.5703125" style="5" customWidth="1"/>
    <col min="19" max="19" width="19.42578125" style="5" customWidth="1"/>
    <col min="20" max="20" width="9.140625" style="5"/>
    <col min="21" max="21" width="15" style="5" hidden="1" customWidth="1"/>
    <col min="22" max="16384" width="9.140625" style="5"/>
  </cols>
  <sheetData>
    <row r="1" spans="1:19" s="3" customFormat="1" ht="30.75" customHeight="1" x14ac:dyDescent="0.2">
      <c r="B1" s="85" t="s">
        <v>74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s="3" customFormat="1" ht="26.25" customHeight="1" thickBot="1" x14ac:dyDescent="0.25">
      <c r="A2" s="7"/>
      <c r="B2" s="4"/>
      <c r="C2" s="57"/>
      <c r="D2" s="57"/>
      <c r="E2" s="60"/>
      <c r="F2" s="62"/>
      <c r="G2" s="63"/>
      <c r="H2" s="64"/>
      <c r="I2" s="66"/>
      <c r="J2" s="65"/>
      <c r="K2" s="67"/>
      <c r="L2" s="73"/>
      <c r="M2" s="68"/>
      <c r="N2" s="69"/>
      <c r="O2" s="70"/>
      <c r="P2" s="72"/>
      <c r="Q2" s="72"/>
      <c r="R2" s="4"/>
      <c r="S2" s="33" t="s">
        <v>50</v>
      </c>
    </row>
    <row r="3" spans="1:19" s="3" customFormat="1" ht="45.75" customHeight="1" x14ac:dyDescent="0.2">
      <c r="A3" s="61" t="s">
        <v>1</v>
      </c>
      <c r="B3" s="58" t="s">
        <v>36</v>
      </c>
      <c r="C3" s="59" t="s">
        <v>72</v>
      </c>
      <c r="D3" s="59" t="s">
        <v>56</v>
      </c>
      <c r="E3" s="59" t="s">
        <v>57</v>
      </c>
      <c r="F3" s="59" t="s">
        <v>58</v>
      </c>
      <c r="G3" s="59" t="s">
        <v>59</v>
      </c>
      <c r="H3" s="59" t="s">
        <v>60</v>
      </c>
      <c r="I3" s="59" t="s">
        <v>61</v>
      </c>
      <c r="J3" s="59" t="s">
        <v>62</v>
      </c>
      <c r="K3" s="59" t="s">
        <v>63</v>
      </c>
      <c r="L3" s="59" t="s">
        <v>76</v>
      </c>
      <c r="M3" s="59" t="s">
        <v>64</v>
      </c>
      <c r="N3" s="59" t="s">
        <v>65</v>
      </c>
      <c r="O3" s="59" t="s">
        <v>66</v>
      </c>
      <c r="P3" s="59" t="s">
        <v>68</v>
      </c>
      <c r="Q3" s="59" t="s">
        <v>61</v>
      </c>
      <c r="R3" s="58" t="s">
        <v>73</v>
      </c>
      <c r="S3" s="58" t="s">
        <v>75</v>
      </c>
    </row>
    <row r="4" spans="1:19" ht="24.75" customHeight="1" x14ac:dyDescent="0.25">
      <c r="B4" s="79" t="s">
        <v>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</row>
    <row r="5" spans="1:19" ht="25.5" customHeight="1" x14ac:dyDescent="0.25">
      <c r="A5" s="23"/>
      <c r="B5" s="41" t="s">
        <v>38</v>
      </c>
      <c r="C5" s="27">
        <f>SUM(C7:C10)</f>
        <v>19526.899999999998</v>
      </c>
      <c r="D5" s="27">
        <f>SUM(D7:D10)</f>
        <v>0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>
        <f>R7+R8+R9+R10</f>
        <v>19526.899999999998</v>
      </c>
      <c r="S5" s="42">
        <f>SUM(S7:S10)</f>
        <v>8854.9043599999986</v>
      </c>
    </row>
    <row r="6" spans="1:19" s="52" customFormat="1" ht="15" customHeight="1" thickBot="1" x14ac:dyDescent="0.3">
      <c r="A6" s="51"/>
      <c r="B6" s="53" t="s">
        <v>37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45"/>
    </row>
    <row r="7" spans="1:19" ht="23.25" customHeight="1" x14ac:dyDescent="0.25">
      <c r="A7" s="10" t="s">
        <v>2</v>
      </c>
      <c r="B7" s="43" t="s">
        <v>3</v>
      </c>
      <c r="C7" s="28">
        <v>5301.3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>
        <f>SUM(C7:Q7)</f>
        <v>5301.3</v>
      </c>
      <c r="S7" s="44">
        <v>3942.9046199999998</v>
      </c>
    </row>
    <row r="8" spans="1:19" ht="24" customHeight="1" x14ac:dyDescent="0.25">
      <c r="A8" s="2" t="s">
        <v>17</v>
      </c>
      <c r="B8" s="43" t="s">
        <v>7</v>
      </c>
      <c r="C8" s="28">
        <v>1407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>
        <f t="shared" ref="R8:R10" si="0">SUM(C8:Q8)</f>
        <v>1407</v>
      </c>
      <c r="S8" s="44">
        <v>133.82443000000001</v>
      </c>
    </row>
    <row r="9" spans="1:19" ht="22.5" customHeight="1" x14ac:dyDescent="0.25">
      <c r="A9" s="2"/>
      <c r="B9" s="43" t="s">
        <v>33</v>
      </c>
      <c r="C9" s="28">
        <f>7587+5213</f>
        <v>12800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>
        <f t="shared" si="0"/>
        <v>12800</v>
      </c>
      <c r="S9" s="44">
        <f>4602.43924+165.60482+0.08125</f>
        <v>4768.1253099999994</v>
      </c>
    </row>
    <row r="10" spans="1:19" ht="25.5" customHeight="1" x14ac:dyDescent="0.25">
      <c r="A10" s="21" t="s">
        <v>8</v>
      </c>
      <c r="B10" s="43" t="s">
        <v>32</v>
      </c>
      <c r="C10" s="28">
        <v>18.600000000000001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>
        <f t="shared" si="0"/>
        <v>18.600000000000001</v>
      </c>
      <c r="S10" s="44">
        <v>10.050000000000001</v>
      </c>
    </row>
    <row r="11" spans="1:19" ht="30.75" customHeight="1" x14ac:dyDescent="0.25">
      <c r="A11" s="21"/>
      <c r="B11" s="41" t="s">
        <v>39</v>
      </c>
      <c r="C11" s="27">
        <f>SUM(C13:C23)</f>
        <v>1007.14</v>
      </c>
      <c r="D11" s="27">
        <f>SUM(D13:D23)</f>
        <v>0</v>
      </c>
      <c r="E11" s="27">
        <f t="shared" ref="E11:Q11" si="1">SUM(E13:E23)</f>
        <v>0</v>
      </c>
      <c r="F11" s="27">
        <f t="shared" si="1"/>
        <v>0</v>
      </c>
      <c r="G11" s="27">
        <f t="shared" si="1"/>
        <v>658</v>
      </c>
      <c r="H11" s="27">
        <f t="shared" si="1"/>
        <v>0</v>
      </c>
      <c r="I11" s="27">
        <f t="shared" si="1"/>
        <v>0</v>
      </c>
      <c r="J11" s="27">
        <f t="shared" si="1"/>
        <v>0</v>
      </c>
      <c r="K11" s="27">
        <f t="shared" si="1"/>
        <v>0</v>
      </c>
      <c r="L11" s="27"/>
      <c r="M11" s="27">
        <f t="shared" si="1"/>
        <v>0</v>
      </c>
      <c r="N11" s="27">
        <f t="shared" si="1"/>
        <v>0</v>
      </c>
      <c r="O11" s="27">
        <f t="shared" si="1"/>
        <v>0</v>
      </c>
      <c r="P11" s="27">
        <f t="shared" si="1"/>
        <v>0</v>
      </c>
      <c r="Q11" s="27">
        <f t="shared" si="1"/>
        <v>0</v>
      </c>
      <c r="R11" s="27">
        <f>SUM(R13:R23)</f>
        <v>1665.1399999999999</v>
      </c>
      <c r="S11" s="27">
        <f>SUM(S13:S23)</f>
        <v>1682.25269</v>
      </c>
    </row>
    <row r="12" spans="1:19" s="52" customFormat="1" ht="15" customHeight="1" x14ac:dyDescent="0.25">
      <c r="A12" s="51"/>
      <c r="B12" s="53" t="s">
        <v>37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8">
        <f t="shared" ref="R12" si="2">C12+D12+E12+F12+G12+H12+I12+J12</f>
        <v>0</v>
      </c>
      <c r="S12" s="45"/>
    </row>
    <row r="13" spans="1:19" ht="27" customHeight="1" x14ac:dyDescent="0.25">
      <c r="A13" s="2" t="s">
        <v>9</v>
      </c>
      <c r="B13" s="43" t="s">
        <v>6</v>
      </c>
      <c r="C13" s="29">
        <v>142.44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8">
        <f>SUM(C13:Q13)</f>
        <v>142.44</v>
      </c>
      <c r="S13" s="45">
        <v>67.109359999999995</v>
      </c>
    </row>
    <row r="14" spans="1:19" ht="23.25" customHeight="1" x14ac:dyDescent="0.25">
      <c r="A14" s="2" t="s">
        <v>9</v>
      </c>
      <c r="B14" s="43" t="s">
        <v>4</v>
      </c>
      <c r="C14" s="29">
        <v>10.28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8">
        <f t="shared" ref="R14:R20" si="3">SUM(C14:Q14)</f>
        <v>10.28</v>
      </c>
      <c r="S14" s="46">
        <v>15.534000000000001</v>
      </c>
    </row>
    <row r="15" spans="1:19" ht="36" customHeight="1" x14ac:dyDescent="0.25">
      <c r="A15" s="2" t="s">
        <v>18</v>
      </c>
      <c r="B15" s="43" t="s">
        <v>10</v>
      </c>
      <c r="C15" s="29">
        <v>307.95400000000001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8">
        <f t="shared" si="3"/>
        <v>307.95400000000001</v>
      </c>
      <c r="S15" s="45">
        <v>241.31631999999999</v>
      </c>
    </row>
    <row r="16" spans="1:19" ht="27" customHeight="1" x14ac:dyDescent="0.25">
      <c r="A16" s="2"/>
      <c r="B16" s="43" t="s">
        <v>67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8">
        <f t="shared" si="3"/>
        <v>0</v>
      </c>
      <c r="S16" s="45">
        <v>134.33921000000001</v>
      </c>
    </row>
    <row r="17" spans="1:27" ht="37.5" customHeight="1" x14ac:dyDescent="0.25">
      <c r="A17" s="2"/>
      <c r="B17" s="43" t="s">
        <v>71</v>
      </c>
      <c r="C17" s="29">
        <v>540.20000000000005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28">
        <f t="shared" si="3"/>
        <v>540.20000000000005</v>
      </c>
      <c r="S17" s="45">
        <v>485.70085</v>
      </c>
    </row>
    <row r="18" spans="1:27" ht="23.25" customHeight="1" x14ac:dyDescent="0.25">
      <c r="A18" s="2" t="s">
        <v>21</v>
      </c>
      <c r="B18" s="43" t="s">
        <v>54</v>
      </c>
      <c r="C18" s="29">
        <v>4.266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8">
        <f t="shared" si="3"/>
        <v>4.266</v>
      </c>
      <c r="S18" s="45">
        <v>49.252949999999998</v>
      </c>
    </row>
    <row r="19" spans="1:27" ht="24.75" customHeight="1" x14ac:dyDescent="0.25">
      <c r="A19" s="22" t="s">
        <v>15</v>
      </c>
      <c r="B19" s="43" t="s">
        <v>16</v>
      </c>
      <c r="C19" s="29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8">
        <f t="shared" si="3"/>
        <v>2</v>
      </c>
      <c r="S19" s="45"/>
      <c r="AA19" s="5" t="s">
        <v>55</v>
      </c>
    </row>
    <row r="20" spans="1:27" x14ac:dyDescent="0.25">
      <c r="A20" s="22"/>
      <c r="B20" s="43" t="s">
        <v>53</v>
      </c>
      <c r="C20" s="29"/>
      <c r="D20" s="29"/>
      <c r="E20" s="29"/>
      <c r="F20" s="29"/>
      <c r="G20" s="29">
        <v>658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8">
        <f t="shared" si="3"/>
        <v>658</v>
      </c>
      <c r="S20" s="45">
        <v>689</v>
      </c>
    </row>
    <row r="21" spans="1:27" ht="28.5" hidden="1" x14ac:dyDescent="0.25">
      <c r="A21" s="22"/>
      <c r="B21" s="43" t="s">
        <v>22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8">
        <f t="shared" ref="R21:R23" si="4">C21+D21+E21+F21+G21+H21+I21+J21+K21+M21+N21+O21+P21+Q21</f>
        <v>0</v>
      </c>
      <c r="S21" s="45">
        <v>0</v>
      </c>
    </row>
    <row r="22" spans="1:27" ht="28.5" hidden="1" x14ac:dyDescent="0.25">
      <c r="A22" s="22"/>
      <c r="B22" s="43" t="s">
        <v>69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8">
        <f t="shared" si="4"/>
        <v>0</v>
      </c>
      <c r="S22" s="45">
        <v>0</v>
      </c>
    </row>
    <row r="23" spans="1:27" hidden="1" x14ac:dyDescent="0.25">
      <c r="A23" s="22"/>
      <c r="B23" s="43" t="s">
        <v>70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8">
        <f t="shared" si="4"/>
        <v>0</v>
      </c>
      <c r="S23" s="45">
        <v>0</v>
      </c>
    </row>
    <row r="24" spans="1:27" ht="36.75" customHeight="1" x14ac:dyDescent="0.25">
      <c r="A24" s="2" t="s">
        <v>30</v>
      </c>
      <c r="B24" s="48" t="s">
        <v>40</v>
      </c>
      <c r="C24" s="27">
        <f>10773.431+316.052+41.018</f>
        <v>11130.501</v>
      </c>
      <c r="D24" s="27">
        <f>390.6</f>
        <v>390.6</v>
      </c>
      <c r="E24" s="27">
        <v>500</v>
      </c>
      <c r="F24" s="27">
        <f>53.217+600+45.09113</f>
        <v>698.30813000000001</v>
      </c>
      <c r="G24" s="27">
        <f>2390.884+2500</f>
        <v>4890.884</v>
      </c>
      <c r="H24" s="27"/>
      <c r="I24" s="27">
        <v>81.118939999999995</v>
      </c>
      <c r="J24" s="27"/>
      <c r="K24" s="27">
        <f>1269.63+93.92328+529.9</f>
        <v>1893.4532800000002</v>
      </c>
      <c r="L24" s="27"/>
      <c r="M24" s="27"/>
      <c r="N24" s="27"/>
      <c r="O24" s="27"/>
      <c r="P24" s="27"/>
      <c r="Q24" s="27"/>
      <c r="R24" s="27">
        <f>SUM(C24:Q24)</f>
        <v>19584.86535</v>
      </c>
      <c r="S24" s="42">
        <f>7598.30958+500+237.039+41.018+1553.69101-422.90246</f>
        <v>9507.155130000001</v>
      </c>
    </row>
    <row r="25" spans="1:27" s="6" customFormat="1" ht="16.5" hidden="1" customHeight="1" thickBot="1" x14ac:dyDescent="0.3">
      <c r="A25" s="11" t="s">
        <v>27</v>
      </c>
      <c r="B25" s="49" t="s">
        <v>11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50"/>
    </row>
    <row r="26" spans="1:27" ht="16.5" hidden="1" customHeight="1" thickBot="1" x14ac:dyDescent="0.3">
      <c r="B26" s="47" t="s">
        <v>12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>
        <f>R24+R25</f>
        <v>19584.86535</v>
      </c>
      <c r="S26" s="42">
        <f>S24+S25</f>
        <v>9507.155130000001</v>
      </c>
    </row>
    <row r="27" spans="1:27" s="6" customFormat="1" ht="28.5" hidden="1" customHeight="1" x14ac:dyDescent="0.25">
      <c r="B27" s="47" t="s">
        <v>13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>
        <f>R26</f>
        <v>19584.86535</v>
      </c>
      <c r="S27" s="27">
        <f>S26</f>
        <v>9507.155130000001</v>
      </c>
    </row>
    <row r="28" spans="1:27" ht="25.5" hidden="1" x14ac:dyDescent="0.25">
      <c r="A28" s="2" t="s">
        <v>28</v>
      </c>
      <c r="B28" s="49" t="s">
        <v>5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50"/>
    </row>
    <row r="29" spans="1:27" ht="27" customHeight="1" thickBot="1" x14ac:dyDescent="0.3">
      <c r="B29" s="39" t="s">
        <v>34</v>
      </c>
      <c r="C29" s="40">
        <f t="shared" ref="C29:Q29" si="5">C5+C11+C24</f>
        <v>31664.540999999997</v>
      </c>
      <c r="D29" s="40">
        <f t="shared" si="5"/>
        <v>390.6</v>
      </c>
      <c r="E29" s="40">
        <f t="shared" si="5"/>
        <v>500</v>
      </c>
      <c r="F29" s="40">
        <f t="shared" si="5"/>
        <v>698.30813000000001</v>
      </c>
      <c r="G29" s="40">
        <f t="shared" si="5"/>
        <v>5548.884</v>
      </c>
      <c r="H29" s="40">
        <f t="shared" si="5"/>
        <v>0</v>
      </c>
      <c r="I29" s="40">
        <f t="shared" si="5"/>
        <v>81.118939999999995</v>
      </c>
      <c r="J29" s="40">
        <f t="shared" si="5"/>
        <v>0</v>
      </c>
      <c r="K29" s="40">
        <f t="shared" si="5"/>
        <v>1893.4532800000002</v>
      </c>
      <c r="L29" s="40"/>
      <c r="M29" s="40">
        <f t="shared" si="5"/>
        <v>0</v>
      </c>
      <c r="N29" s="40">
        <f t="shared" si="5"/>
        <v>0</v>
      </c>
      <c r="O29" s="40">
        <f t="shared" si="5"/>
        <v>0</v>
      </c>
      <c r="P29" s="40">
        <f t="shared" si="5"/>
        <v>0</v>
      </c>
      <c r="Q29" s="40">
        <f t="shared" si="5"/>
        <v>0</v>
      </c>
      <c r="R29" s="40">
        <f>R5+R11+R24</f>
        <v>40776.905350000001</v>
      </c>
      <c r="S29" s="40">
        <f t="shared" ref="S29" si="6">S5+S11+S24</f>
        <v>20044.312180000001</v>
      </c>
      <c r="U29" s="8">
        <f>S29-81.86203</f>
        <v>19962.450150000001</v>
      </c>
    </row>
    <row r="30" spans="1:27" ht="43.5" customHeight="1" thickBot="1" x14ac:dyDescent="0.3">
      <c r="B30" s="54" t="s">
        <v>51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6">
        <f>-(R44-R29)</f>
        <v>-1794.1814099999974</v>
      </c>
      <c r="S30" s="56">
        <f>-(S29-S44)</f>
        <v>-2514.1366400000006</v>
      </c>
    </row>
    <row r="31" spans="1:27" ht="22.5" customHeight="1" thickBot="1" x14ac:dyDescent="0.3">
      <c r="B31" s="76" t="s">
        <v>23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8"/>
    </row>
    <row r="32" spans="1:27" ht="27" hidden="1" customHeight="1" x14ac:dyDescent="0.25">
      <c r="A32" s="10" t="s">
        <v>19</v>
      </c>
      <c r="B32" s="36" t="s">
        <v>20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5">
        <f>1-1</f>
        <v>0</v>
      </c>
      <c r="S32" s="37">
        <v>0</v>
      </c>
    </row>
    <row r="33" spans="1:22" ht="21" customHeight="1" x14ac:dyDescent="0.25">
      <c r="A33" s="2" t="s">
        <v>14</v>
      </c>
      <c r="B33" s="43" t="s">
        <v>20</v>
      </c>
      <c r="C33" s="30">
        <v>9671.3512200000005</v>
      </c>
      <c r="D33" s="30">
        <v>390.6</v>
      </c>
      <c r="E33" s="30"/>
      <c r="F33" s="30">
        <f>53.21766+600+45.09113</f>
        <v>698.30879000000004</v>
      </c>
      <c r="G33" s="30"/>
      <c r="H33" s="30">
        <v>732.05399999999997</v>
      </c>
      <c r="I33" s="30">
        <v>81.118939999999995</v>
      </c>
      <c r="J33" s="30"/>
      <c r="K33" s="30">
        <f>1269.63+93.92328</f>
        <v>1363.5532800000001</v>
      </c>
      <c r="L33" s="30">
        <v>-73.757589999999993</v>
      </c>
      <c r="M33" s="30"/>
      <c r="N33" s="30"/>
      <c r="O33" s="30"/>
      <c r="P33" s="30"/>
      <c r="Q33" s="30"/>
      <c r="R33" s="30">
        <f>SUM(C33:Q33)</f>
        <v>12863.228640000003</v>
      </c>
      <c r="S33" s="38">
        <v>7904.9550200000003</v>
      </c>
      <c r="U33" s="74">
        <f>R33</f>
        <v>12863.228640000003</v>
      </c>
      <c r="V33" s="8"/>
    </row>
    <row r="34" spans="1:22" ht="21" customHeight="1" x14ac:dyDescent="0.25">
      <c r="A34" s="22"/>
      <c r="B34" s="43" t="s">
        <v>41</v>
      </c>
      <c r="C34" s="30">
        <v>316.05200000000002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>
        <f t="shared" ref="R34:R40" si="7">SUM(C34:Q34)</f>
        <v>316.05200000000002</v>
      </c>
      <c r="S34" s="30">
        <v>34.027569999999997</v>
      </c>
      <c r="U34" s="74">
        <f t="shared" ref="U34:U40" si="8">R34</f>
        <v>316.05200000000002</v>
      </c>
    </row>
    <row r="35" spans="1:22" ht="21" customHeight="1" x14ac:dyDescent="0.25">
      <c r="A35" s="22"/>
      <c r="B35" s="43" t="s">
        <v>42</v>
      </c>
      <c r="C35" s="30">
        <v>332.255</v>
      </c>
      <c r="D35" s="30"/>
      <c r="E35" s="30"/>
      <c r="F35" s="30">
        <v>1.8973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>
        <f t="shared" si="7"/>
        <v>334.15229999999997</v>
      </c>
      <c r="S35" s="30">
        <v>166</v>
      </c>
      <c r="U35" s="74">
        <f t="shared" si="8"/>
        <v>334.15229999999997</v>
      </c>
    </row>
    <row r="36" spans="1:22" ht="21" customHeight="1" x14ac:dyDescent="0.25">
      <c r="A36" s="22"/>
      <c r="B36" s="43" t="s">
        <v>47</v>
      </c>
      <c r="C36" s="30">
        <v>1328.461</v>
      </c>
      <c r="D36" s="30"/>
      <c r="E36" s="30"/>
      <c r="F36" s="30">
        <v>2.2500100000000001</v>
      </c>
      <c r="G36" s="30">
        <v>690</v>
      </c>
      <c r="H36" s="30"/>
      <c r="I36" s="30"/>
      <c r="J36" s="30"/>
      <c r="K36" s="30"/>
      <c r="L36" s="30">
        <v>58.526400000000002</v>
      </c>
      <c r="M36" s="30"/>
      <c r="N36" s="30"/>
      <c r="O36" s="30"/>
      <c r="P36" s="30"/>
      <c r="Q36" s="30"/>
      <c r="R36" s="30">
        <f t="shared" si="7"/>
        <v>2079.2374100000002</v>
      </c>
      <c r="S36" s="30">
        <v>1325.8230000000001</v>
      </c>
      <c r="U36" s="74">
        <f t="shared" si="8"/>
        <v>2079.2374100000002</v>
      </c>
      <c r="V36" s="8"/>
    </row>
    <row r="37" spans="1:22" ht="21" customHeight="1" x14ac:dyDescent="0.25">
      <c r="A37" s="22"/>
      <c r="B37" s="43" t="s">
        <v>43</v>
      </c>
      <c r="C37" s="30">
        <v>8560.3307800000002</v>
      </c>
      <c r="D37" s="30"/>
      <c r="E37" s="30"/>
      <c r="F37" s="30">
        <v>107.59044</v>
      </c>
      <c r="G37" s="30">
        <f>2358.884+2500</f>
        <v>4858.884</v>
      </c>
      <c r="H37" s="30">
        <v>357.48899999999998</v>
      </c>
      <c r="I37" s="30"/>
      <c r="J37" s="30"/>
      <c r="K37" s="30">
        <f>529.9+592.9</f>
        <v>1122.8</v>
      </c>
      <c r="L37" s="30">
        <v>13.73517</v>
      </c>
      <c r="M37" s="30"/>
      <c r="N37" s="30"/>
      <c r="O37" s="30"/>
      <c r="P37" s="30"/>
      <c r="Q37" s="30"/>
      <c r="R37" s="30">
        <f t="shared" si="7"/>
        <v>15020.829389999999</v>
      </c>
      <c r="S37" s="30">
        <v>4735.0999300000003</v>
      </c>
      <c r="U37" s="74">
        <f t="shared" si="8"/>
        <v>15020.829389999999</v>
      </c>
      <c r="V37" s="8"/>
    </row>
    <row r="38" spans="1:22" ht="21" customHeight="1" x14ac:dyDescent="0.25">
      <c r="A38" s="22"/>
      <c r="B38" s="43" t="s">
        <v>48</v>
      </c>
      <c r="C38" s="30">
        <v>0</v>
      </c>
      <c r="D38" s="30"/>
      <c r="E38" s="30">
        <v>500</v>
      </c>
      <c r="F38" s="30"/>
      <c r="G38" s="30"/>
      <c r="H38" s="30"/>
      <c r="I38" s="30"/>
      <c r="J38" s="30"/>
      <c r="K38" s="30"/>
      <c r="L38" s="30">
        <v>1.4960199999999999</v>
      </c>
      <c r="M38" s="30"/>
      <c r="N38" s="30"/>
      <c r="O38" s="30"/>
      <c r="P38" s="30"/>
      <c r="Q38" s="30"/>
      <c r="R38" s="30">
        <f t="shared" si="7"/>
        <v>501.49601999999999</v>
      </c>
      <c r="S38" s="30">
        <v>501.49601999999999</v>
      </c>
      <c r="U38" s="74">
        <f t="shared" si="8"/>
        <v>501.49601999999999</v>
      </c>
    </row>
    <row r="39" spans="1:22" ht="21" customHeight="1" x14ac:dyDescent="0.25">
      <c r="A39" s="22"/>
      <c r="B39" s="43" t="s">
        <v>46</v>
      </c>
      <c r="C39" s="30">
        <v>5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>
        <f t="shared" si="7"/>
        <v>5</v>
      </c>
      <c r="S39" s="30">
        <v>0</v>
      </c>
      <c r="U39" s="74">
        <f t="shared" si="8"/>
        <v>5</v>
      </c>
    </row>
    <row r="40" spans="1:22" ht="21" customHeight="1" x14ac:dyDescent="0.25">
      <c r="A40" s="22"/>
      <c r="B40" s="43" t="s">
        <v>52</v>
      </c>
      <c r="C40" s="30">
        <v>11451.091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>
        <f t="shared" si="7"/>
        <v>11451.091</v>
      </c>
      <c r="S40" s="30">
        <v>2862.7739999999999</v>
      </c>
      <c r="U40" s="74">
        <f t="shared" si="8"/>
        <v>11451.091</v>
      </c>
    </row>
    <row r="41" spans="1:22" ht="21" hidden="1" customHeight="1" x14ac:dyDescent="0.25">
      <c r="A41" s="22"/>
      <c r="B41" s="43" t="s">
        <v>49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>
        <f t="shared" ref="R41:R43" si="9">C41+D41+E41+F41+G41+H41+I41+J41+K41+M41+N41+O41+P41+Q41</f>
        <v>0</v>
      </c>
      <c r="S41" s="30"/>
    </row>
    <row r="42" spans="1:22" ht="21" hidden="1" customHeight="1" x14ac:dyDescent="0.25">
      <c r="A42" s="22"/>
      <c r="B42" s="43" t="s">
        <v>44</v>
      </c>
      <c r="C42" s="30">
        <v>0</v>
      </c>
      <c r="D42" s="30"/>
      <c r="E42" s="30"/>
      <c r="F42" s="30"/>
      <c r="G42" s="30"/>
      <c r="H42" s="30"/>
      <c r="I42" s="30"/>
      <c r="J42" s="30"/>
      <c r="K42" s="71"/>
      <c r="L42" s="71"/>
      <c r="M42" s="71"/>
      <c r="N42" s="71"/>
      <c r="O42" s="71"/>
      <c r="P42" s="71"/>
      <c r="Q42" s="71"/>
      <c r="R42" s="30">
        <f t="shared" si="9"/>
        <v>0</v>
      </c>
      <c r="S42" s="30">
        <v>0</v>
      </c>
      <c r="U42" s="8"/>
    </row>
    <row r="43" spans="1:22" ht="25.5" hidden="1" customHeight="1" thickBot="1" x14ac:dyDescent="0.3">
      <c r="A43" s="11" t="s">
        <v>14</v>
      </c>
      <c r="B43" s="43" t="s">
        <v>45</v>
      </c>
      <c r="C43" s="30">
        <v>0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>
        <f t="shared" si="9"/>
        <v>0</v>
      </c>
      <c r="S43" s="30">
        <v>0</v>
      </c>
    </row>
    <row r="44" spans="1:22" ht="24.75" customHeight="1" thickBot="1" x14ac:dyDescent="0.3">
      <c r="B44" s="39" t="s">
        <v>35</v>
      </c>
      <c r="C44" s="40">
        <f t="shared" ref="C44:F44" si="10">SUM(C33:C43)</f>
        <v>31664.540999999997</v>
      </c>
      <c r="D44" s="40">
        <f t="shared" si="10"/>
        <v>390.6</v>
      </c>
      <c r="E44" s="40">
        <f t="shared" si="10"/>
        <v>500</v>
      </c>
      <c r="F44" s="40">
        <f t="shared" si="10"/>
        <v>810.04654000000005</v>
      </c>
      <c r="G44" s="40">
        <f t="shared" ref="G44:Q44" si="11">SUM(G33:G43)</f>
        <v>5548.884</v>
      </c>
      <c r="H44" s="40">
        <f t="shared" si="11"/>
        <v>1089.5429999999999</v>
      </c>
      <c r="I44" s="40">
        <f t="shared" si="11"/>
        <v>81.118939999999995</v>
      </c>
      <c r="J44" s="40">
        <f t="shared" si="11"/>
        <v>0</v>
      </c>
      <c r="K44" s="40">
        <f t="shared" si="11"/>
        <v>2486.3532800000003</v>
      </c>
      <c r="L44" s="40">
        <f t="shared" si="11"/>
        <v>9.1038288019262836E-15</v>
      </c>
      <c r="M44" s="40">
        <f t="shared" si="11"/>
        <v>0</v>
      </c>
      <c r="N44" s="40">
        <f t="shared" si="11"/>
        <v>0</v>
      </c>
      <c r="O44" s="40">
        <f t="shared" si="11"/>
        <v>0</v>
      </c>
      <c r="P44" s="40">
        <f t="shared" si="11"/>
        <v>0</v>
      </c>
      <c r="Q44" s="40">
        <f t="shared" si="11"/>
        <v>0</v>
      </c>
      <c r="R44" s="40">
        <f>SUM(R33:R43)</f>
        <v>42571.086759999998</v>
      </c>
      <c r="S44" s="40">
        <f>SUM(S33:S43)</f>
        <v>17530.17554</v>
      </c>
      <c r="U44" s="8"/>
    </row>
    <row r="45" spans="1:22" ht="38.25" hidden="1" customHeight="1" thickBot="1" x14ac:dyDescent="0.3">
      <c r="B45" s="82" t="s">
        <v>24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4"/>
    </row>
    <row r="46" spans="1:22" ht="33.75" hidden="1" customHeight="1" thickBot="1" x14ac:dyDescent="0.3">
      <c r="A46" s="17"/>
      <c r="B46" s="18" t="s">
        <v>25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24">
        <v>-19081.773659999999</v>
      </c>
    </row>
    <row r="47" spans="1:22" ht="32.25" hidden="1" customHeight="1" thickBot="1" x14ac:dyDescent="0.3">
      <c r="A47" s="19"/>
      <c r="B47" s="16" t="s">
        <v>26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>
        <f>SUM(R46)</f>
        <v>0</v>
      </c>
      <c r="S47" s="25">
        <f>SUM(S46)</f>
        <v>-19081.773659999999</v>
      </c>
    </row>
    <row r="48" spans="1:22" s="6" customFormat="1" ht="35.25" hidden="1" customHeight="1" thickBot="1" x14ac:dyDescent="0.3">
      <c r="A48" s="20"/>
      <c r="B48" s="14" t="s">
        <v>29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3"/>
      <c r="S48" s="26">
        <v>23251.378189999999</v>
      </c>
    </row>
    <row r="49" spans="2:19" ht="13.5" customHeight="1" x14ac:dyDescent="0.25">
      <c r="G49" s="30"/>
      <c r="H49" s="30"/>
    </row>
    <row r="50" spans="2:19" hidden="1" x14ac:dyDescent="0.25"/>
    <row r="51" spans="2:19" hidden="1" x14ac:dyDescent="0.25"/>
    <row r="52" spans="2:19" hidden="1" x14ac:dyDescent="0.25"/>
    <row r="53" spans="2:19" ht="18.75" hidden="1" customHeight="1" x14ac:dyDescent="0.3">
      <c r="B53" s="75" t="s">
        <v>31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</row>
    <row r="54" spans="2:19" hidden="1" x14ac:dyDescent="0.25"/>
    <row r="56" spans="2:19" x14ac:dyDescent="0.25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8" spans="2:19" hidden="1" x14ac:dyDescent="0.25">
      <c r="R58" s="74">
        <f>R44</f>
        <v>42571.086759999998</v>
      </c>
      <c r="S58" s="74">
        <f>S44</f>
        <v>17530.17554</v>
      </c>
    </row>
  </sheetData>
  <mergeCells count="5">
    <mergeCell ref="B53:S53"/>
    <mergeCell ref="B31:S31"/>
    <mergeCell ref="B4:S4"/>
    <mergeCell ref="B45:S45"/>
    <mergeCell ref="B1:S1"/>
  </mergeCells>
  <phoneticPr fontId="1" type="noConversion"/>
  <pageMargins left="0.86614173228346458" right="0.19685039370078741" top="0.19685039370078741" bottom="0.15748031496062992" header="0.15748031496062992" footer="0.15748031496062992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</vt:lpstr>
      <vt:lpstr>исполнение!Область_печати</vt:lpstr>
    </vt:vector>
  </TitlesOfParts>
  <Company>ФО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ЦБЗМР</cp:lastModifiedBy>
  <cp:lastPrinted>2023-09-21T06:56:41Z</cp:lastPrinted>
  <dcterms:created xsi:type="dcterms:W3CDTF">2005-02-17T05:18:08Z</dcterms:created>
  <dcterms:modified xsi:type="dcterms:W3CDTF">2023-09-21T13:44:05Z</dcterms:modified>
</cp:coreProperties>
</file>