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ZMR\Desktop\Мои документы Новопольского СП\отчеты\"/>
    </mc:Choice>
  </mc:AlternateContent>
  <bookViews>
    <workbookView xWindow="0" yWindow="0" windowWidth="19440" windowHeight="10635" firstSheet="2" activeTab="10"/>
  </bookViews>
  <sheets>
    <sheet name="январь 2023г" sheetId="8" r:id="rId1"/>
    <sheet name="февраль 2023г " sheetId="9" r:id="rId2"/>
    <sheet name="март 2023г  " sheetId="10" r:id="rId3"/>
    <sheet name="апрель 2023г " sheetId="11" r:id="rId4"/>
    <sheet name="май 2023г " sheetId="12" r:id="rId5"/>
    <sheet name="июнь 2023г" sheetId="13" r:id="rId6"/>
    <sheet name="июль 2023г" sheetId="14" r:id="rId7"/>
    <sheet name="август 2023г " sheetId="15" r:id="rId8"/>
    <sheet name="сентябрь 2023г " sheetId="16" r:id="rId9"/>
    <sheet name="октябрь 2023г " sheetId="17" r:id="rId10"/>
    <sheet name="ноябрь 2023г" sheetId="18" r:id="rId11"/>
  </sheets>
  <definedNames>
    <definedName name="_xlnm.Print_Area" localSheetId="7">'август 2023г '!$B$1:$F$57</definedName>
    <definedName name="_xlnm.Print_Area" localSheetId="3">'апрель 2023г '!$B$1:$F$57</definedName>
    <definedName name="_xlnm.Print_Area" localSheetId="6">'июль 2023г'!$B$1:$F$57</definedName>
    <definedName name="_xlnm.Print_Area" localSheetId="5">'июнь 2023г'!$B$1:$F$57</definedName>
    <definedName name="_xlnm.Print_Area" localSheetId="4">'май 2023г '!$B$1:$F$57</definedName>
    <definedName name="_xlnm.Print_Area" localSheetId="2">'март 2023г  '!$B$1:$F$57</definedName>
    <definedName name="_xlnm.Print_Area" localSheetId="10">'ноябрь 2023г'!$B$1:$G$57</definedName>
    <definedName name="_xlnm.Print_Area" localSheetId="9">'октябрь 2023г '!$B$1:$F$57</definedName>
    <definedName name="_xlnm.Print_Area" localSheetId="8">'сентябрь 2023г '!$B$1:$F$57</definedName>
    <definedName name="_xlnm.Print_Area" localSheetId="1">'февраль 2023г '!$B$1:$F$57</definedName>
    <definedName name="_xlnm.Print_Area" localSheetId="0">'январь 2023г'!$B$1:$F$57</definedName>
  </definedNames>
  <calcPr calcId="152511"/>
</workbook>
</file>

<file path=xl/calcChain.xml><?xml version="1.0" encoding="utf-8"?>
<calcChain xmlns="http://schemas.openxmlformats.org/spreadsheetml/2006/main">
  <c r="F7" i="18" l="1"/>
  <c r="F13" i="18"/>
  <c r="D7" i="18"/>
  <c r="D13" i="18"/>
  <c r="F26" i="18" l="1"/>
  <c r="F32" i="18" s="1"/>
  <c r="D26" i="18"/>
  <c r="F50" i="18"/>
  <c r="E50" i="18"/>
  <c r="D50" i="18"/>
  <c r="F47" i="18"/>
  <c r="E47" i="18"/>
  <c r="D47" i="18"/>
  <c r="C47" i="18"/>
  <c r="G46" i="18"/>
  <c r="D35" i="18"/>
  <c r="F29" i="18"/>
  <c r="E29" i="18"/>
  <c r="D29" i="18"/>
  <c r="C29" i="18"/>
  <c r="G28" i="18"/>
  <c r="G27" i="18"/>
  <c r="E26" i="18"/>
  <c r="E30" i="18" s="1"/>
  <c r="E32" i="18" s="1"/>
  <c r="E33" i="18" s="1"/>
  <c r="C26" i="18"/>
  <c r="C30" i="18" s="1"/>
  <c r="C32" i="18" s="1"/>
  <c r="G24" i="18"/>
  <c r="G23" i="18"/>
  <c r="G22" i="18"/>
  <c r="G21" i="18"/>
  <c r="G20" i="18"/>
  <c r="C20" i="18"/>
  <c r="G19" i="18"/>
  <c r="G18" i="18"/>
  <c r="G17" i="18"/>
  <c r="G16" i="18"/>
  <c r="G15" i="18"/>
  <c r="G13" i="18"/>
  <c r="E13" i="18"/>
  <c r="C13" i="18"/>
  <c r="G12" i="18"/>
  <c r="G11" i="18"/>
  <c r="G10" i="18"/>
  <c r="G9" i="18"/>
  <c r="E7" i="18"/>
  <c r="C7" i="18"/>
  <c r="F33" i="18" l="1"/>
  <c r="G7" i="18"/>
  <c r="G29" i="18"/>
  <c r="D30" i="18"/>
  <c r="F30" i="18"/>
  <c r="G26" i="18"/>
  <c r="F50" i="17"/>
  <c r="E50" i="17"/>
  <c r="D50" i="17"/>
  <c r="F47" i="17"/>
  <c r="E47" i="17"/>
  <c r="D47" i="17"/>
  <c r="C47" i="17"/>
  <c r="G46" i="17"/>
  <c r="D35" i="17"/>
  <c r="F29" i="17"/>
  <c r="G29" i="17" s="1"/>
  <c r="E29" i="17"/>
  <c r="D29" i="17"/>
  <c r="C29" i="17"/>
  <c r="G28" i="17"/>
  <c r="G27" i="17"/>
  <c r="F26" i="17"/>
  <c r="F32" i="17" s="1"/>
  <c r="E26" i="17"/>
  <c r="E30" i="17" s="1"/>
  <c r="E32" i="17" s="1"/>
  <c r="E33" i="17" s="1"/>
  <c r="D26" i="17"/>
  <c r="D30" i="17" s="1"/>
  <c r="G24" i="17"/>
  <c r="G23" i="17"/>
  <c r="G22" i="17"/>
  <c r="G21" i="17"/>
  <c r="G20" i="17"/>
  <c r="C20" i="17"/>
  <c r="C26" i="17" s="1"/>
  <c r="C30" i="17" s="1"/>
  <c r="C32" i="17" s="1"/>
  <c r="G19" i="17"/>
  <c r="G18" i="17"/>
  <c r="G17" i="17"/>
  <c r="G16" i="17"/>
  <c r="G15" i="17"/>
  <c r="F13" i="17"/>
  <c r="G13" i="17" s="1"/>
  <c r="E13" i="17"/>
  <c r="D13" i="17"/>
  <c r="G12" i="17"/>
  <c r="G11" i="17"/>
  <c r="G10" i="17"/>
  <c r="G9" i="17"/>
  <c r="F7" i="17"/>
  <c r="E7" i="17"/>
  <c r="D7" i="17"/>
  <c r="C7" i="17"/>
  <c r="G30" i="18" l="1"/>
  <c r="D32" i="18"/>
  <c r="G7" i="17"/>
  <c r="F30" i="17"/>
  <c r="G30" i="17" s="1"/>
  <c r="F33" i="17"/>
  <c r="D32" i="17"/>
  <c r="G32" i="17" s="1"/>
  <c r="G26" i="17"/>
  <c r="C13" i="17"/>
  <c r="F50" i="16"/>
  <c r="E50" i="16"/>
  <c r="D50" i="16"/>
  <c r="F47" i="16"/>
  <c r="E47" i="16"/>
  <c r="D47" i="16"/>
  <c r="C47" i="16"/>
  <c r="G46" i="16"/>
  <c r="D35" i="16"/>
  <c r="F29" i="16"/>
  <c r="G29" i="16" s="1"/>
  <c r="E29" i="16"/>
  <c r="D29" i="16"/>
  <c r="C29" i="16"/>
  <c r="G28" i="16"/>
  <c r="G27" i="16"/>
  <c r="F26" i="16"/>
  <c r="F32" i="16" s="1"/>
  <c r="E26" i="16"/>
  <c r="E30" i="16" s="1"/>
  <c r="E32" i="16" s="1"/>
  <c r="E33" i="16" s="1"/>
  <c r="D26" i="16"/>
  <c r="D30" i="16" s="1"/>
  <c r="G24" i="16"/>
  <c r="G23" i="16"/>
  <c r="G22" i="16"/>
  <c r="G21" i="16"/>
  <c r="G20" i="16"/>
  <c r="C20" i="16"/>
  <c r="C26" i="16" s="1"/>
  <c r="C30" i="16" s="1"/>
  <c r="C32" i="16" s="1"/>
  <c r="G19" i="16"/>
  <c r="G18" i="16"/>
  <c r="G17" i="16"/>
  <c r="G16" i="16"/>
  <c r="G15" i="16"/>
  <c r="F13" i="16"/>
  <c r="E13" i="16"/>
  <c r="D13" i="16"/>
  <c r="G13" i="16" s="1"/>
  <c r="G12" i="16"/>
  <c r="G11" i="16"/>
  <c r="G10" i="16"/>
  <c r="G9" i="16"/>
  <c r="F7" i="16"/>
  <c r="G7" i="16" s="1"/>
  <c r="E7" i="16"/>
  <c r="D7" i="16"/>
  <c r="C7" i="16"/>
  <c r="G32" i="18" l="1"/>
  <c r="D33" i="18"/>
  <c r="F33" i="16"/>
  <c r="F30" i="16"/>
  <c r="G30" i="16" s="1"/>
  <c r="D32" i="16"/>
  <c r="G32" i="16" s="1"/>
  <c r="G26" i="16"/>
  <c r="C13" i="16"/>
  <c r="D32" i="14"/>
  <c r="F32" i="15"/>
  <c r="F50" i="15"/>
  <c r="E50" i="15"/>
  <c r="D50" i="15"/>
  <c r="F47" i="15"/>
  <c r="E47" i="15"/>
  <c r="D47" i="15"/>
  <c r="C47" i="15"/>
  <c r="G46" i="15"/>
  <c r="D35" i="15"/>
  <c r="F29" i="15"/>
  <c r="E29" i="15"/>
  <c r="E30" i="15" s="1"/>
  <c r="E32" i="15" s="1"/>
  <c r="E33" i="15" s="1"/>
  <c r="D29" i="15"/>
  <c r="C29" i="15"/>
  <c r="G28" i="15"/>
  <c r="G27" i="15"/>
  <c r="F26" i="15"/>
  <c r="G26" i="15" s="1"/>
  <c r="E26" i="15"/>
  <c r="D26" i="15"/>
  <c r="C26" i="15"/>
  <c r="G24" i="15"/>
  <c r="G23" i="15"/>
  <c r="G22" i="15"/>
  <c r="G21" i="15"/>
  <c r="G20" i="15"/>
  <c r="C20" i="15"/>
  <c r="G19" i="15"/>
  <c r="G18" i="15"/>
  <c r="G17" i="15"/>
  <c r="G16" i="15"/>
  <c r="G15" i="15"/>
  <c r="F13" i="15"/>
  <c r="G13" i="15" s="1"/>
  <c r="E13" i="15"/>
  <c r="D13" i="15"/>
  <c r="C13" i="15"/>
  <c r="G12" i="15"/>
  <c r="G11" i="15"/>
  <c r="G10" i="15"/>
  <c r="G9" i="15"/>
  <c r="F7" i="15"/>
  <c r="E7" i="15"/>
  <c r="D7" i="15"/>
  <c r="C7" i="15"/>
  <c r="C30" i="15" l="1"/>
  <c r="C32" i="15" s="1"/>
  <c r="F33" i="15"/>
  <c r="D30" i="15"/>
  <c r="D32" i="15" s="1"/>
  <c r="G32" i="15" s="1"/>
  <c r="G29" i="15"/>
  <c r="F30" i="15"/>
  <c r="G30" i="15" s="1"/>
  <c r="G7" i="15"/>
  <c r="D33" i="14"/>
  <c r="F50" i="14" l="1"/>
  <c r="E50" i="14"/>
  <c r="D50" i="14"/>
  <c r="F47" i="14"/>
  <c r="E47" i="14"/>
  <c r="D47" i="14"/>
  <c r="C47" i="14"/>
  <c r="G46" i="14"/>
  <c r="D35" i="14"/>
  <c r="F29" i="14"/>
  <c r="E29" i="14"/>
  <c r="D29" i="14"/>
  <c r="C29" i="14"/>
  <c r="G28" i="14"/>
  <c r="G27" i="14"/>
  <c r="F26" i="14"/>
  <c r="E26" i="14"/>
  <c r="E30" i="14" s="1"/>
  <c r="E32" i="14" s="1"/>
  <c r="E33" i="14" s="1"/>
  <c r="D26" i="14"/>
  <c r="D30" i="14" s="1"/>
  <c r="G24" i="14"/>
  <c r="G23" i="14"/>
  <c r="G22" i="14"/>
  <c r="G21" i="14"/>
  <c r="G20" i="14"/>
  <c r="C20" i="14"/>
  <c r="C26" i="14" s="1"/>
  <c r="C30" i="14" s="1"/>
  <c r="C32" i="14" s="1"/>
  <c r="G19" i="14"/>
  <c r="G18" i="14"/>
  <c r="G17" i="14"/>
  <c r="G16" i="14"/>
  <c r="G15" i="14"/>
  <c r="F13" i="14"/>
  <c r="G13" i="14" s="1"/>
  <c r="E13" i="14"/>
  <c r="D13" i="14"/>
  <c r="G12" i="14"/>
  <c r="G11" i="14"/>
  <c r="G10" i="14"/>
  <c r="G9" i="14"/>
  <c r="F7" i="14"/>
  <c r="G7" i="14" s="1"/>
  <c r="E7" i="14"/>
  <c r="D7" i="14"/>
  <c r="C7" i="14"/>
  <c r="F30" i="14" l="1"/>
  <c r="G30" i="14" s="1"/>
  <c r="G29" i="14"/>
  <c r="G26" i="14"/>
  <c r="C13" i="14"/>
  <c r="F50" i="13"/>
  <c r="E50" i="13"/>
  <c r="D50" i="13"/>
  <c r="F47" i="13"/>
  <c r="E47" i="13"/>
  <c r="E33" i="13" s="1"/>
  <c r="D47" i="13"/>
  <c r="D33" i="13" s="1"/>
  <c r="C47" i="13"/>
  <c r="G46" i="13"/>
  <c r="D35" i="13"/>
  <c r="F29" i="13"/>
  <c r="G29" i="13" s="1"/>
  <c r="E29" i="13"/>
  <c r="D29" i="13"/>
  <c r="C29" i="13"/>
  <c r="G28" i="13"/>
  <c r="G27" i="13"/>
  <c r="F26" i="13"/>
  <c r="F30" i="13" s="1"/>
  <c r="E26" i="13"/>
  <c r="E30" i="13" s="1"/>
  <c r="E32" i="13" s="1"/>
  <c r="D26" i="13"/>
  <c r="D30" i="13" s="1"/>
  <c r="D32" i="13" s="1"/>
  <c r="G24" i="13"/>
  <c r="G23" i="13"/>
  <c r="G22" i="13"/>
  <c r="G21" i="13"/>
  <c r="G20" i="13"/>
  <c r="C20" i="13"/>
  <c r="C26" i="13" s="1"/>
  <c r="C30" i="13" s="1"/>
  <c r="C32" i="13" s="1"/>
  <c r="G19" i="13"/>
  <c r="G18" i="13"/>
  <c r="G17" i="13"/>
  <c r="G16" i="13"/>
  <c r="G15" i="13"/>
  <c r="F13" i="13"/>
  <c r="G13" i="13" s="1"/>
  <c r="E13" i="13"/>
  <c r="D13" i="13"/>
  <c r="G12" i="13"/>
  <c r="G11" i="13"/>
  <c r="G10" i="13"/>
  <c r="G9" i="13"/>
  <c r="F7" i="13"/>
  <c r="G7" i="13" s="1"/>
  <c r="E7" i="13"/>
  <c r="D7" i="13"/>
  <c r="C7" i="13"/>
  <c r="D7" i="12"/>
  <c r="F7" i="12"/>
  <c r="G32" i="14" l="1"/>
  <c r="G30" i="13"/>
  <c r="F32" i="13"/>
  <c r="G32" i="13" s="1"/>
  <c r="F33" i="13"/>
  <c r="G26" i="13"/>
  <c r="C13" i="13"/>
  <c r="D32" i="12"/>
  <c r="D26" i="12"/>
  <c r="D13" i="12"/>
  <c r="F50" i="12"/>
  <c r="E50" i="12"/>
  <c r="D50" i="12"/>
  <c r="F47" i="12"/>
  <c r="E47" i="12"/>
  <c r="D47" i="12"/>
  <c r="D33" i="12" s="1"/>
  <c r="C47" i="12"/>
  <c r="G46" i="12"/>
  <c r="D35" i="12"/>
  <c r="F29" i="12"/>
  <c r="E29" i="12"/>
  <c r="D29" i="12"/>
  <c r="C29" i="12"/>
  <c r="G28" i="12"/>
  <c r="G27" i="12"/>
  <c r="F26" i="12"/>
  <c r="E26" i="12"/>
  <c r="G24" i="12"/>
  <c r="G23" i="12"/>
  <c r="G22" i="12"/>
  <c r="G21" i="12"/>
  <c r="G20" i="12"/>
  <c r="C20" i="12"/>
  <c r="C26" i="12" s="1"/>
  <c r="G19" i="12"/>
  <c r="G18" i="12"/>
  <c r="G17" i="12"/>
  <c r="G16" i="12"/>
  <c r="G15" i="12"/>
  <c r="F13" i="12"/>
  <c r="G13" i="12" s="1"/>
  <c r="E13" i="12"/>
  <c r="C13" i="12"/>
  <c r="G12" i="12"/>
  <c r="G11" i="12"/>
  <c r="G10" i="12"/>
  <c r="G9" i="12"/>
  <c r="G7" i="12"/>
  <c r="E7" i="12"/>
  <c r="C7" i="12"/>
  <c r="F33" i="14" l="1"/>
  <c r="E30" i="12"/>
  <c r="E32" i="12" s="1"/>
  <c r="E33" i="12" s="1"/>
  <c r="F30" i="12"/>
  <c r="F32" i="12" s="1"/>
  <c r="C30" i="12"/>
  <c r="C32" i="12" s="1"/>
  <c r="D30" i="12"/>
  <c r="G29" i="12"/>
  <c r="G26" i="12"/>
  <c r="F50" i="11"/>
  <c r="E50" i="11"/>
  <c r="D50" i="11"/>
  <c r="F47" i="11"/>
  <c r="E47" i="11"/>
  <c r="D47" i="11"/>
  <c r="C47" i="11"/>
  <c r="G46" i="11"/>
  <c r="D35" i="11"/>
  <c r="F29" i="11"/>
  <c r="G29" i="11" s="1"/>
  <c r="E29" i="11"/>
  <c r="D29" i="11"/>
  <c r="C29" i="11"/>
  <c r="G28" i="11"/>
  <c r="G27" i="11"/>
  <c r="F26" i="11"/>
  <c r="E26" i="11"/>
  <c r="E30" i="11" s="1"/>
  <c r="E32" i="11" s="1"/>
  <c r="E33" i="11" s="1"/>
  <c r="D26" i="11"/>
  <c r="D30" i="11" s="1"/>
  <c r="D32" i="11" s="1"/>
  <c r="G24" i="11"/>
  <c r="G23" i="11"/>
  <c r="G22" i="11"/>
  <c r="G21" i="11"/>
  <c r="G20" i="11"/>
  <c r="C20" i="11"/>
  <c r="C26" i="11" s="1"/>
  <c r="C30" i="11" s="1"/>
  <c r="C32" i="11" s="1"/>
  <c r="G19" i="11"/>
  <c r="G18" i="11"/>
  <c r="G17" i="11"/>
  <c r="G16" i="11"/>
  <c r="G15" i="11"/>
  <c r="F13" i="11"/>
  <c r="G13" i="11" s="1"/>
  <c r="E13" i="11"/>
  <c r="D13" i="11"/>
  <c r="G12" i="11"/>
  <c r="G11" i="11"/>
  <c r="G10" i="11"/>
  <c r="G9" i="11"/>
  <c r="F7" i="11"/>
  <c r="G7" i="11" s="1"/>
  <c r="E7" i="11"/>
  <c r="D7" i="11"/>
  <c r="C7" i="11"/>
  <c r="G30" i="12" l="1"/>
  <c r="F33" i="12"/>
  <c r="G32" i="12"/>
  <c r="F30" i="11"/>
  <c r="G30" i="11" s="1"/>
  <c r="D33" i="11"/>
  <c r="G26" i="11"/>
  <c r="C13" i="11"/>
  <c r="F26" i="10"/>
  <c r="F30" i="10" s="1"/>
  <c r="F13" i="10"/>
  <c r="F50" i="10"/>
  <c r="E50" i="10"/>
  <c r="D50" i="10"/>
  <c r="F47" i="10"/>
  <c r="E47" i="10"/>
  <c r="E33" i="10" s="1"/>
  <c r="D47" i="10"/>
  <c r="C47" i="10"/>
  <c r="G46" i="10"/>
  <c r="D35" i="10"/>
  <c r="F29" i="10"/>
  <c r="G29" i="10" s="1"/>
  <c r="E29" i="10"/>
  <c r="D29" i="10"/>
  <c r="C29" i="10"/>
  <c r="G28" i="10"/>
  <c r="G27" i="10"/>
  <c r="E26" i="10"/>
  <c r="E30" i="10" s="1"/>
  <c r="E32" i="10" s="1"/>
  <c r="D26" i="10"/>
  <c r="D30" i="10" s="1"/>
  <c r="D32" i="10" s="1"/>
  <c r="D33" i="10" s="1"/>
  <c r="G24" i="10"/>
  <c r="G23" i="10"/>
  <c r="G22" i="10"/>
  <c r="G21" i="10"/>
  <c r="G20" i="10"/>
  <c r="C20" i="10"/>
  <c r="C26" i="10" s="1"/>
  <c r="C30" i="10" s="1"/>
  <c r="C32" i="10" s="1"/>
  <c r="G19" i="10"/>
  <c r="G18" i="10"/>
  <c r="G17" i="10"/>
  <c r="G16" i="10"/>
  <c r="G15" i="10"/>
  <c r="E13" i="10"/>
  <c r="D13" i="10"/>
  <c r="G12" i="10"/>
  <c r="G11" i="10"/>
  <c r="G10" i="10"/>
  <c r="G9" i="10"/>
  <c r="F7" i="10"/>
  <c r="G7" i="10" s="1"/>
  <c r="E7" i="10"/>
  <c r="D7" i="10"/>
  <c r="C7" i="10"/>
  <c r="F32" i="11" l="1"/>
  <c r="G32" i="11" s="1"/>
  <c r="F33" i="11"/>
  <c r="G13" i="10"/>
  <c r="G30" i="10"/>
  <c r="F32" i="10"/>
  <c r="G32" i="10" s="1"/>
  <c r="G26" i="10"/>
  <c r="C13" i="10"/>
  <c r="F50" i="9"/>
  <c r="E50" i="9"/>
  <c r="D50" i="9"/>
  <c r="F47" i="9"/>
  <c r="E47" i="9"/>
  <c r="D47" i="9"/>
  <c r="C47" i="9"/>
  <c r="G46" i="9"/>
  <c r="D35" i="9"/>
  <c r="F29" i="9"/>
  <c r="G29" i="9" s="1"/>
  <c r="E29" i="9"/>
  <c r="D29" i="9"/>
  <c r="C29" i="9"/>
  <c r="G28" i="9"/>
  <c r="G27" i="9"/>
  <c r="F26" i="9"/>
  <c r="E26" i="9"/>
  <c r="E30" i="9" s="1"/>
  <c r="E32" i="9" s="1"/>
  <c r="E33" i="9" s="1"/>
  <c r="D26" i="9"/>
  <c r="D30" i="9" s="1"/>
  <c r="D32" i="9" s="1"/>
  <c r="G24" i="9"/>
  <c r="G23" i="9"/>
  <c r="G22" i="9"/>
  <c r="G21" i="9"/>
  <c r="G20" i="9"/>
  <c r="C20" i="9"/>
  <c r="C26" i="9" s="1"/>
  <c r="C30" i="9" s="1"/>
  <c r="C32" i="9" s="1"/>
  <c r="G19" i="9"/>
  <c r="G18" i="9"/>
  <c r="G17" i="9"/>
  <c r="G16" i="9"/>
  <c r="G15" i="9"/>
  <c r="F13" i="9"/>
  <c r="E13" i="9"/>
  <c r="D13" i="9"/>
  <c r="C13" i="9"/>
  <c r="G12" i="9"/>
  <c r="G11" i="9"/>
  <c r="G10" i="9"/>
  <c r="G9" i="9"/>
  <c r="F7" i="9"/>
  <c r="G7" i="9" s="1"/>
  <c r="E7" i="9"/>
  <c r="D7" i="9"/>
  <c r="C7" i="9"/>
  <c r="F33" i="10" l="1"/>
  <c r="F30" i="9"/>
  <c r="G13" i="9"/>
  <c r="G30" i="9"/>
  <c r="F32" i="9"/>
  <c r="D33" i="9"/>
  <c r="G26" i="9"/>
  <c r="F33" i="8"/>
  <c r="D32" i="8"/>
  <c r="D33" i="8" s="1"/>
  <c r="F33" i="9" l="1"/>
  <c r="G32" i="9"/>
  <c r="F50" i="8"/>
  <c r="E50" i="8"/>
  <c r="D50" i="8"/>
  <c r="E47" i="8"/>
  <c r="C47" i="8"/>
  <c r="G46" i="8"/>
  <c r="F47" i="8"/>
  <c r="D47" i="8"/>
  <c r="D35" i="8"/>
  <c r="F29" i="8"/>
  <c r="E29" i="8"/>
  <c r="C29" i="8"/>
  <c r="G28" i="8"/>
  <c r="G27" i="8"/>
  <c r="F26" i="8"/>
  <c r="E26" i="8"/>
  <c r="D26" i="8"/>
  <c r="G24" i="8"/>
  <c r="G23" i="8"/>
  <c r="G22" i="8"/>
  <c r="G21" i="8"/>
  <c r="G20" i="8"/>
  <c r="C20" i="8"/>
  <c r="C26" i="8" s="1"/>
  <c r="G19" i="8"/>
  <c r="G18" i="8"/>
  <c r="G17" i="8"/>
  <c r="G16" i="8"/>
  <c r="G15" i="8"/>
  <c r="F13" i="8"/>
  <c r="E13" i="8"/>
  <c r="D13" i="8"/>
  <c r="C13" i="8"/>
  <c r="G12" i="8"/>
  <c r="G11" i="8"/>
  <c r="G10" i="8"/>
  <c r="G9" i="8"/>
  <c r="F7" i="8"/>
  <c r="E7" i="8"/>
  <c r="D7" i="8"/>
  <c r="C7" i="8"/>
  <c r="C30" i="8" l="1"/>
  <c r="C32" i="8" s="1"/>
  <c r="E30" i="8"/>
  <c r="E32" i="8" s="1"/>
  <c r="E33" i="8" s="1"/>
  <c r="G13" i="8"/>
  <c r="G7" i="8"/>
  <c r="G26" i="8"/>
  <c r="F30" i="8"/>
  <c r="F32" i="8" s="1"/>
  <c r="D29" i="8"/>
  <c r="G29" i="8" s="1"/>
  <c r="D30" i="8" l="1"/>
  <c r="G30" i="8" l="1"/>
  <c r="G32" i="8" l="1"/>
</calcChain>
</file>

<file path=xl/sharedStrings.xml><?xml version="1.0" encoding="utf-8"?>
<sst xmlns="http://schemas.openxmlformats.org/spreadsheetml/2006/main" count="935" uniqueCount="93">
  <si>
    <t>ДОХОДЫ</t>
  </si>
  <si>
    <t>Итого налоговые и неналоговые доходы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</si>
  <si>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</si>
  <si>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Утвержд. на год</t>
  </si>
  <si>
    <t>10102000010000110</t>
  </si>
  <si>
    <t>Налог на доходы физических лиц</t>
  </si>
  <si>
    <t>Доходы от сдачи в аренду имущества</t>
  </si>
  <si>
    <t>Доходы от продажи зем.участков</t>
  </si>
  <si>
    <t>Невыясненные поступления</t>
  </si>
  <si>
    <t>Возврат остатков субсидий</t>
  </si>
  <si>
    <t>Арендная плата за земли</t>
  </si>
  <si>
    <t>х</t>
  </si>
  <si>
    <t>Прочие неналоговые доходы</t>
  </si>
  <si>
    <t>Налог на имущество физ. лиц</t>
  </si>
  <si>
    <t>10606000000000110</t>
  </si>
  <si>
    <t>11105000000000120</t>
  </si>
  <si>
    <t>Доходы от перечис. части прибыли</t>
  </si>
  <si>
    <t>Прочие поступления от использования имущества (найм)</t>
  </si>
  <si>
    <t>Иные межбюджетные трансферты</t>
  </si>
  <si>
    <t>Итого безвозмездные перечисления</t>
  </si>
  <si>
    <t xml:space="preserve">Итого собственные доходы </t>
  </si>
  <si>
    <t>1403</t>
  </si>
  <si>
    <t>План отчётн. периода</t>
  </si>
  <si>
    <t>11600000000000000</t>
  </si>
  <si>
    <t>Штрафы, санкции, возмещение ущерба</t>
  </si>
  <si>
    <t>10601030130000110</t>
  </si>
  <si>
    <t>11107015130000120</t>
  </si>
  <si>
    <t>11109045130000120</t>
  </si>
  <si>
    <t>11406013130000430</t>
  </si>
  <si>
    <t>11701050130000180</t>
  </si>
  <si>
    <t>11705050130000180</t>
  </si>
  <si>
    <t>0113</t>
  </si>
  <si>
    <t>Общегосударственные вопросы</t>
  </si>
  <si>
    <t>11402053130000410</t>
  </si>
  <si>
    <t>11300000000000130</t>
  </si>
  <si>
    <t>Доходы от оказания платных услуг и компенсации затрат государства</t>
  </si>
  <si>
    <t>11406313130000430</t>
  </si>
  <si>
    <t>Плата за увеличение площади земельных участков</t>
  </si>
  <si>
    <t>РАСХОДЫ</t>
  </si>
  <si>
    <t>ИСТОЧНИКИ ФИНАНСИРОВАНИЯ ДЕФИЦИТА БЮДЖЕТА</t>
  </si>
  <si>
    <t>Изменение остатков средств</t>
  </si>
  <si>
    <t>ИТОГО ИСТОЧНИКИ (дефицит (+), профицит (-)</t>
  </si>
  <si>
    <t>20245160130000150</t>
  </si>
  <si>
    <t>21960010130000150</t>
  </si>
  <si>
    <t>Остаток средств на счете на 01.02.2020 г.</t>
  </si>
  <si>
    <t>20216001130000150</t>
  </si>
  <si>
    <t>Руководитель ФБП ЗМР            ________________      О.П.Дёгтева</t>
  </si>
  <si>
    <t>Доходы от проджи земельных участков и имущества</t>
  </si>
  <si>
    <t xml:space="preserve">% исполнения </t>
  </si>
  <si>
    <t>Прочие налоговые доходы</t>
  </si>
  <si>
    <t xml:space="preserve">Земельный налог </t>
  </si>
  <si>
    <t>ВСЕГО ДОХОДОВ</t>
  </si>
  <si>
    <t>ВСЕГО РАСХОДОВ</t>
  </si>
  <si>
    <t>Показатели</t>
  </si>
  <si>
    <t>в т.ч.:</t>
  </si>
  <si>
    <t>Налоговые доходы всего</t>
  </si>
  <si>
    <t>Неналоговые доходы всего</t>
  </si>
  <si>
    <t>Безвозмездные поступления из других уровней бюджетов</t>
  </si>
  <si>
    <t>Национальная оборона</t>
  </si>
  <si>
    <t>Правоохранительная деятельность</t>
  </si>
  <si>
    <t>Жилищно-коммунальное хозяйство</t>
  </si>
  <si>
    <t>Социальная политика</t>
  </si>
  <si>
    <t xml:space="preserve">Межбюджетные трансферты </t>
  </si>
  <si>
    <t>Физическая культура и спорт</t>
  </si>
  <si>
    <t>Национальная экономика</t>
  </si>
  <si>
    <t>Средства самообложения</t>
  </si>
  <si>
    <t>тыс. руб.</t>
  </si>
  <si>
    <t>Источники финансирования дефицита бюджета (изменение остатков)</t>
  </si>
  <si>
    <t>Культура, кинематография</t>
  </si>
  <si>
    <t>Доходы, поступающие в порядке возмещения раходов, понесенных в связи с эксплуатацией имущества СП</t>
  </si>
  <si>
    <t>КФСР 1403</t>
  </si>
  <si>
    <t>Итоги исполнения бюджета Новопольского сельского Исполнительного комитета на 01.02.2023 года</t>
  </si>
  <si>
    <t>Уточненный план на 2023г.</t>
  </si>
  <si>
    <t>Исполнено на 01.02.2023г.</t>
  </si>
  <si>
    <t>Итоги исполнения бюджета Новопольского сельского Исполнительного комитета на 01.03.2023 года</t>
  </si>
  <si>
    <t>Исполнено на 01.03.2023г.</t>
  </si>
  <si>
    <t>Итоги исполнения бюджета Новопольского сельского Исполнительного комитета на 01.04.2023 года</t>
  </si>
  <si>
    <t>Исполнено на 01.04.2023г.</t>
  </si>
  <si>
    <t>Самообложение</t>
  </si>
  <si>
    <t>Итоги исполнения бюджета Новопольского сельского Исполнительного комитета на 01.05.2023 года</t>
  </si>
  <si>
    <t>Исполнено на 01.05.2023г.</t>
  </si>
  <si>
    <t>Итоги исполнения бюджета Новопольского сельского Исполнительного комитета на 01.07.2023 года</t>
  </si>
  <si>
    <t>Исполнено на 01.07.2023г.</t>
  </si>
  <si>
    <t>Итоги исполнения бюджета Новопольского сельского Исполнительного комитета на 01.08.2023 года</t>
  </si>
  <si>
    <t>Исполнено на 01.08.2023г.</t>
  </si>
  <si>
    <t>Итоги исполнения бюджета Новопольского сельского Исполнительного комитета на 01.09.2023 года</t>
  </si>
  <si>
    <t>Исполнено на 01.09.2023г.</t>
  </si>
  <si>
    <t>Итоги исполнения бюджета Новопольского сельского Исполнительного комитета на 01.10.2023 года</t>
  </si>
  <si>
    <t>Исполнено на 01.10.2023г.</t>
  </si>
  <si>
    <t>Итоги исполнения бюджета Новопольского сельского Исполнительного комитета на 01.11.2023 года</t>
  </si>
  <si>
    <t>Исполнено на 01.11.2023г.</t>
  </si>
  <si>
    <t>Итоги исполнения бюджета Новопольского сельского Исполнительного комитета на 01.01.2024 года</t>
  </si>
  <si>
    <t>Исполнено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</si>
</sst>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2">
    <xf numFmtId="0" fontId="0" fillId="0" borderId="0" xfId="0"/>
    <xf numFmtId="0" fontId="1" fillId="0" borderId="0" xfId="0" applyFont="1" applyFill="1"/>
    <xf numFmtId="49" fontId="1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4" fillId="0" borderId="5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/>
    <xf numFmtId="4" fontId="6" fillId="5" borderId="9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165" fontId="5" fillId="2" borderId="13" xfId="0" applyNumberFormat="1" applyFont="1" applyFill="1" applyBorder="1" applyAlignment="1">
      <alignment horizontal="right" vertical="center" wrapText="1"/>
    </xf>
    <xf numFmtId="3" fontId="9" fillId="3" borderId="16" xfId="0" applyNumberFormat="1" applyFont="1" applyFill="1" applyBorder="1" applyAlignment="1">
      <alignment horizontal="right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3" fontId="10" fillId="4" borderId="9" xfId="0" applyNumberFormat="1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9" fillId="3" borderId="1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" fillId="0" borderId="19" xfId="0" applyFont="1" applyFill="1" applyBorder="1"/>
    <xf numFmtId="0" fontId="5" fillId="0" borderId="20" xfId="0" applyFont="1" applyFill="1" applyBorder="1"/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vertical="center" wrapText="1"/>
    </xf>
    <xf numFmtId="164" fontId="14" fillId="2" borderId="8" xfId="0" applyNumberFormat="1" applyFont="1" applyFill="1" applyBorder="1" applyAlignment="1">
      <alignment horizontal="right" vertical="center" wrapText="1"/>
    </xf>
    <xf numFmtId="164" fontId="14" fillId="0" borderId="8" xfId="0" applyNumberFormat="1" applyFont="1" applyFill="1" applyBorder="1" applyAlignment="1">
      <alignment horizontal="right" vertical="center" wrapText="1"/>
    </xf>
    <xf numFmtId="164" fontId="14" fillId="0" borderId="2" xfId="0" applyNumberFormat="1" applyFont="1" applyFill="1" applyBorder="1" applyAlignment="1">
      <alignment horizontal="right" vertical="center" wrapText="1"/>
    </xf>
    <xf numFmtId="164" fontId="11" fillId="0" borderId="7" xfId="0" applyNumberFormat="1" applyFont="1" applyFill="1" applyBorder="1" applyAlignment="1">
      <alignment horizontal="right" vertical="center" wrapText="1"/>
    </xf>
    <xf numFmtId="165" fontId="5" fillId="2" borderId="30" xfId="0" applyNumberFormat="1" applyFont="1" applyFill="1" applyBorder="1" applyAlignment="1">
      <alignment horizontal="right" vertical="center"/>
    </xf>
    <xf numFmtId="164" fontId="7" fillId="0" borderId="13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5" fontId="9" fillId="3" borderId="7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 vertical="center" wrapText="1"/>
    </xf>
    <xf numFmtId="3" fontId="9" fillId="3" borderId="17" xfId="0" applyNumberFormat="1" applyFont="1" applyFill="1" applyBorder="1" applyAlignment="1">
      <alignment horizontal="right" vertical="center"/>
    </xf>
    <xf numFmtId="3" fontId="5" fillId="4" borderId="31" xfId="0" applyNumberFormat="1" applyFont="1" applyFill="1" applyBorder="1" applyAlignment="1">
      <alignment vertical="center" wrapText="1"/>
    </xf>
    <xf numFmtId="3" fontId="5" fillId="2" borderId="2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4" borderId="26" xfId="0" applyNumberFormat="1" applyFont="1" applyFill="1" applyBorder="1" applyAlignment="1">
      <alignment horizontal="right" vertical="center" wrapText="1"/>
    </xf>
    <xf numFmtId="3" fontId="6" fillId="4" borderId="26" xfId="0" applyNumberFormat="1" applyFont="1" applyFill="1" applyBorder="1" applyAlignment="1">
      <alignment horizontal="right" vertical="center" wrapText="1"/>
    </xf>
    <xf numFmtId="3" fontId="5" fillId="2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0" fillId="0" borderId="26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3" fontId="8" fillId="5" borderId="26" xfId="0" applyNumberFormat="1" applyFont="1" applyFill="1" applyBorder="1" applyAlignment="1">
      <alignment horizontal="right" vertical="center" wrapText="1"/>
    </xf>
    <xf numFmtId="3" fontId="6" fillId="5" borderId="26" xfId="0" applyNumberFormat="1" applyFont="1" applyFill="1" applyBorder="1" applyAlignment="1">
      <alignment horizontal="right" vertical="center" wrapText="1"/>
    </xf>
    <xf numFmtId="0" fontId="6" fillId="0" borderId="27" xfId="0" applyFont="1" applyFill="1" applyBorder="1" applyAlignment="1">
      <alignment horizontal="left" vertical="center" wrapText="1"/>
    </xf>
    <xf numFmtId="3" fontId="6" fillId="5" borderId="28" xfId="0" applyNumberFormat="1" applyFont="1" applyFill="1" applyBorder="1" applyAlignment="1">
      <alignment horizontal="right" vertical="center" wrapText="1"/>
    </xf>
    <xf numFmtId="3" fontId="6" fillId="4" borderId="28" xfId="0" applyNumberFormat="1" applyFont="1" applyFill="1" applyBorder="1" applyAlignment="1">
      <alignment horizontal="right" vertical="center" wrapText="1"/>
    </xf>
    <xf numFmtId="0" fontId="5" fillId="6" borderId="32" xfId="0" applyFont="1" applyFill="1" applyBorder="1" applyAlignment="1">
      <alignment vertical="center"/>
    </xf>
    <xf numFmtId="3" fontId="5" fillId="6" borderId="33" xfId="0" applyNumberFormat="1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 wrapText="1"/>
    </xf>
    <xf numFmtId="3" fontId="5" fillId="2" borderId="28" xfId="0" applyNumberFormat="1" applyFont="1" applyFill="1" applyBorder="1" applyAlignment="1">
      <alignment horizontal="right" vertical="center" wrapText="1"/>
    </xf>
    <xf numFmtId="0" fontId="15" fillId="0" borderId="27" xfId="0" applyFont="1" applyFill="1" applyBorder="1" applyAlignment="1">
      <alignment horizontal="lef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5" fillId="4" borderId="28" xfId="0" applyNumberFormat="1" applyFont="1" applyFill="1" applyBorder="1" applyAlignment="1">
      <alignment horizontal="right" vertical="center" wrapText="1"/>
    </xf>
    <xf numFmtId="1" fontId="5" fillId="4" borderId="28" xfId="0" applyNumberFormat="1" applyFont="1" applyFill="1" applyBorder="1" applyAlignment="1">
      <alignment horizontal="right" vertical="center" wrapText="1"/>
    </xf>
    <xf numFmtId="0" fontId="5" fillId="2" borderId="27" xfId="0" applyFont="1" applyFill="1" applyBorder="1" applyAlignment="1">
      <alignment vertical="center" wrapText="1"/>
    </xf>
    <xf numFmtId="3" fontId="5" fillId="2" borderId="28" xfId="0" applyNumberFormat="1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3" fontId="10" fillId="0" borderId="28" xfId="0" applyNumberFormat="1" applyFont="1" applyFill="1" applyBorder="1" applyAlignment="1">
      <alignment horizontal="right" vertical="center" wrapText="1"/>
    </xf>
    <xf numFmtId="165" fontId="5" fillId="0" borderId="24" xfId="0" applyNumberFormat="1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center" vertical="center" wrapText="1"/>
    </xf>
    <xf numFmtId="164" fontId="14" fillId="4" borderId="8" xfId="0" applyNumberFormat="1" applyFont="1" applyFill="1" applyBorder="1" applyAlignment="1">
      <alignment horizontal="right" vertical="center" wrapText="1"/>
    </xf>
    <xf numFmtId="0" fontId="6" fillId="4" borderId="0" xfId="0" applyFont="1" applyFill="1"/>
    <xf numFmtId="0" fontId="5" fillId="4" borderId="27" xfId="0" applyFont="1" applyFill="1" applyBorder="1" applyAlignment="1">
      <alignment horizontal="left" vertical="center" wrapText="1"/>
    </xf>
    <xf numFmtId="0" fontId="1" fillId="4" borderId="0" xfId="0" applyFont="1" applyFill="1"/>
    <xf numFmtId="165" fontId="5" fillId="4" borderId="24" xfId="0" applyNumberFormat="1" applyFont="1" applyFill="1" applyBorder="1" applyAlignment="1">
      <alignment horizontal="right" vertical="center"/>
    </xf>
    <xf numFmtId="3" fontId="5" fillId="6" borderId="35" xfId="0" applyNumberFormat="1" applyFont="1" applyFill="1" applyBorder="1" applyAlignment="1">
      <alignment horizontal="right" vertical="center"/>
    </xf>
    <xf numFmtId="0" fontId="5" fillId="6" borderId="37" xfId="0" applyFont="1" applyFill="1" applyBorder="1" applyAlignment="1">
      <alignment vertical="center"/>
    </xf>
    <xf numFmtId="0" fontId="15" fillId="6" borderId="12" xfId="0" applyFont="1" applyFill="1" applyBorder="1" applyAlignment="1">
      <alignment horizontal="left" vertical="center" wrapText="1"/>
    </xf>
    <xf numFmtId="3" fontId="5" fillId="6" borderId="34" xfId="0" applyNumberFormat="1" applyFont="1" applyFill="1" applyBorder="1" applyAlignment="1">
      <alignment horizontal="right" vertical="center"/>
    </xf>
    <xf numFmtId="3" fontId="5" fillId="6" borderId="9" xfId="0" applyNumberFormat="1" applyFont="1" applyFill="1" applyBorder="1" applyAlignment="1">
      <alignment horizontal="right" vertical="center"/>
    </xf>
    <xf numFmtId="3" fontId="5" fillId="6" borderId="10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5" fillId="6" borderId="35" xfId="0" applyNumberFormat="1" applyFont="1" applyFill="1" applyBorder="1" applyAlignment="1">
      <alignment horizontal="right" vertical="center"/>
    </xf>
    <xf numFmtId="1" fontId="5" fillId="6" borderId="36" xfId="0" applyNumberFormat="1" applyFont="1" applyFill="1" applyBorder="1" applyAlignment="1">
      <alignment horizontal="right" vertical="center"/>
    </xf>
    <xf numFmtId="1" fontId="5" fillId="6" borderId="33" xfId="0" applyNumberFormat="1" applyFont="1" applyFill="1" applyBorder="1" applyAlignment="1">
      <alignment horizontal="right" vertical="center"/>
    </xf>
    <xf numFmtId="165" fontId="5" fillId="0" borderId="26" xfId="0" applyNumberFormat="1" applyFont="1" applyFill="1" applyBorder="1" applyAlignment="1">
      <alignment horizontal="right" vertical="center" wrapText="1"/>
    </xf>
    <xf numFmtId="3" fontId="15" fillId="0" borderId="28" xfId="0" applyNumberFormat="1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15" fillId="0" borderId="28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5" fillId="0" borderId="28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6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B1" zoomScale="86" zoomScaleSheetLayoutView="86" workbookViewId="0">
      <selection activeCell="L37" sqref="L37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71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85"/>
      <c r="C2" s="85"/>
      <c r="D2" s="85"/>
      <c r="E2" s="85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73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84">
        <v>1</v>
      </c>
      <c r="B5" s="82">
        <v>1</v>
      </c>
      <c r="C5" s="82">
        <v>2</v>
      </c>
      <c r="D5" s="82">
        <v>3</v>
      </c>
      <c r="E5" s="82">
        <v>4</v>
      </c>
      <c r="F5" s="27">
        <v>4</v>
      </c>
      <c r="G5" s="83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5583.5</v>
      </c>
      <c r="E7" s="43">
        <f>E9+E10+E11+E12</f>
        <v>0</v>
      </c>
      <c r="F7" s="59">
        <f>F9+F10+F11+F12</f>
        <v>206</v>
      </c>
      <c r="G7" s="32">
        <f>F7/D7%</f>
        <v>3.6894421062057847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8</v>
      </c>
      <c r="G9" s="33">
        <f>F9/D9%</f>
        <v>2.1680216802168024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106</v>
      </c>
      <c r="G10" s="33">
        <f>F10/D10%</f>
        <v>4.2484969939879758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92</v>
      </c>
      <c r="G11" s="33">
        <f t="shared" ref="G11:G22" si="0">F11/D11%</f>
        <v>3.3835969106289077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0.5</v>
      </c>
      <c r="E12" s="44"/>
      <c r="F12" s="61"/>
      <c r="G12" s="33">
        <f t="shared" si="0"/>
        <v>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</f>
        <v>76</v>
      </c>
      <c r="E13" s="43">
        <f t="shared" ref="E13:F13" si="1">E15+E16+E17+E18+E20+E23+E25</f>
        <v>0</v>
      </c>
      <c r="F13" s="59">
        <f t="shared" si="1"/>
        <v>5</v>
      </c>
      <c r="G13" s="32">
        <f t="shared" si="0"/>
        <v>6.5789473684210522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2</v>
      </c>
      <c r="G16" s="33">
        <f t="shared" si="0"/>
        <v>25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hidden="1" x14ac:dyDescent="0.25">
      <c r="A24" s="2" t="s">
        <v>29</v>
      </c>
      <c r="B24" s="60" t="s">
        <v>8</v>
      </c>
      <c r="C24" s="45"/>
      <c r="D24" s="44"/>
      <c r="E24" s="45"/>
      <c r="F24" s="62"/>
      <c r="G24" s="33" t="e">
        <f t="shared" ref="G24" si="2">F24/D24%</f>
        <v>#DIV/0!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3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</f>
        <v>5659.5</v>
      </c>
      <c r="E26" s="47">
        <f>E9+E10+E11+E12+E15+E16+E18+E20+E23+E25</f>
        <v>0</v>
      </c>
      <c r="F26" s="65">
        <f>F9+F10+F11+F12+F15+F16+F18+F20+F23+F25</f>
        <v>211</v>
      </c>
      <c r="G26" s="11">
        <f>F26/D26*100</f>
        <v>3.728244544571075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150</v>
      </c>
      <c r="E27" s="43"/>
      <c r="F27" s="59"/>
      <c r="G27" s="34">
        <f t="shared" ref="G27:G28" si="3">F27/D27%</f>
        <v>0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150</v>
      </c>
      <c r="E29" s="43">
        <f t="shared" si="4"/>
        <v>0</v>
      </c>
      <c r="F29" s="59">
        <f t="shared" si="4"/>
        <v>0</v>
      </c>
      <c r="G29" s="11">
        <f>F29/D29*100</f>
        <v>0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5809.5</v>
      </c>
      <c r="E30" s="43">
        <f t="shared" si="5"/>
        <v>0</v>
      </c>
      <c r="F30" s="59">
        <f t="shared" si="5"/>
        <v>211</v>
      </c>
      <c r="G30" s="12">
        <f>F30/D30*100</f>
        <v>3.6319820982872884</v>
      </c>
    </row>
    <row r="31" spans="1:8" ht="25.5" x14ac:dyDescent="0.25">
      <c r="A31" s="2" t="s">
        <v>43</v>
      </c>
      <c r="B31" s="60" t="s">
        <v>9</v>
      </c>
      <c r="C31" s="49"/>
      <c r="D31" s="49"/>
      <c r="E31" s="49"/>
      <c r="F31" s="90">
        <v>-1140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D30+D31+0.5</f>
        <v>5810</v>
      </c>
      <c r="E32" s="86">
        <f>E30+E31</f>
        <v>0</v>
      </c>
      <c r="F32" s="87">
        <f>F30+F31</f>
        <v>-929</v>
      </c>
      <c r="G32" s="36">
        <f>F32/D32*100</f>
        <v>-15.989672977624785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</f>
        <v>0</v>
      </c>
      <c r="E33" s="80">
        <f t="shared" ref="E33" si="6">E47-E32</f>
        <v>219236.70291999998</v>
      </c>
      <c r="F33" s="81">
        <f>F47-F32</f>
        <v>1000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2094</v>
      </c>
      <c r="E36" s="46"/>
      <c r="F36" s="55">
        <v>71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/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130</v>
      </c>
      <c r="E39" s="46"/>
      <c r="F39" s="46"/>
      <c r="G39" s="35"/>
    </row>
    <row r="40" spans="1:8" ht="22.5" customHeight="1" x14ac:dyDescent="0.25">
      <c r="A40" s="26"/>
      <c r="B40" s="60" t="s">
        <v>60</v>
      </c>
      <c r="C40" s="46"/>
      <c r="D40" s="46">
        <v>910</v>
      </c>
      <c r="E40" s="46"/>
      <c r="F40" s="46"/>
      <c r="G40" s="35"/>
    </row>
    <row r="41" spans="1:8" ht="21" customHeight="1" x14ac:dyDescent="0.25">
      <c r="A41" s="26"/>
      <c r="B41" s="60" t="s">
        <v>62</v>
      </c>
      <c r="C41" s="46"/>
      <c r="D41" s="46">
        <v>936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5810</v>
      </c>
      <c r="E47" s="88">
        <f t="shared" ref="E47:F47" si="8">SUM(E36:E46)</f>
        <v>219236.70291999998</v>
      </c>
      <c r="F47" s="88">
        <f t="shared" si="8"/>
        <v>71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A3:A4"/>
    <mergeCell ref="B3:B4"/>
    <mergeCell ref="C3:C4"/>
    <mergeCell ref="D3:D4"/>
    <mergeCell ref="E3:E4"/>
    <mergeCell ref="B6:F6"/>
    <mergeCell ref="B34:F34"/>
    <mergeCell ref="B48:F48"/>
    <mergeCell ref="B56:G56"/>
    <mergeCell ref="B1:G1"/>
    <mergeCell ref="F3:F4"/>
    <mergeCell ref="G3:G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B1" zoomScale="86" zoomScaleSheetLayoutView="86" workbookViewId="0">
      <selection activeCell="H8" sqref="H8:I8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89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127"/>
      <c r="C2" s="127"/>
      <c r="D2" s="127"/>
      <c r="E2" s="127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90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125">
        <v>1</v>
      </c>
      <c r="B5" s="126">
        <v>1</v>
      </c>
      <c r="C5" s="126">
        <v>2</v>
      </c>
      <c r="D5" s="126">
        <v>3</v>
      </c>
      <c r="E5" s="126">
        <v>4</v>
      </c>
      <c r="F5" s="27">
        <v>4</v>
      </c>
      <c r="G5" s="128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5584</v>
      </c>
      <c r="E7" s="43">
        <f>E9+E10+E11+E12</f>
        <v>0</v>
      </c>
      <c r="F7" s="59">
        <f>F9+F10+F11+F12</f>
        <v>3379</v>
      </c>
      <c r="G7" s="32">
        <f>F7/D7%</f>
        <v>60.512177650429798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329</v>
      </c>
      <c r="G9" s="33">
        <f>F9/D9%</f>
        <v>89.159891598915991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1151</v>
      </c>
      <c r="G10" s="33">
        <f>F10/D10%</f>
        <v>46.132264529058119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1898</v>
      </c>
      <c r="G11" s="33">
        <f t="shared" ref="G11:G22" si="0">F11/D11%</f>
        <v>69.805075395365947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1</v>
      </c>
      <c r="E12" s="44"/>
      <c r="F12" s="104">
        <v>1</v>
      </c>
      <c r="G12" s="33">
        <f t="shared" si="0"/>
        <v>100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D15+D16+D17+D18+D20+D23+D25+D24</f>
        <v>1076</v>
      </c>
      <c r="E13" s="43">
        <f t="shared" ref="E13" si="1">E15+E16+E17+E18+E20+E23+E25</f>
        <v>0</v>
      </c>
      <c r="F13" s="59">
        <f>F15+F16+F17+F18+F20+F23+F25+F24</f>
        <v>1070</v>
      </c>
      <c r="G13" s="32">
        <f t="shared" si="0"/>
        <v>99.442379182156131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14</v>
      </c>
      <c r="G16" s="33">
        <f t="shared" si="0"/>
        <v>175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x14ac:dyDescent="0.25">
      <c r="A24" s="2" t="s">
        <v>29</v>
      </c>
      <c r="B24" s="60" t="s">
        <v>78</v>
      </c>
      <c r="C24" s="45"/>
      <c r="D24" s="44">
        <v>1000</v>
      </c>
      <c r="E24" s="45"/>
      <c r="F24" s="62">
        <v>1000</v>
      </c>
      <c r="G24" s="33">
        <f t="shared" ref="G24" si="2">F24/D24%</f>
        <v>100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56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D9+D10+D11+D12+D15+D16+D18+D20+D23+D25+D24</f>
        <v>6660</v>
      </c>
      <c r="E26" s="47">
        <f>E9+E10+E11+E12+E15+E16+E18+E20+E23+E25</f>
        <v>0</v>
      </c>
      <c r="F26" s="65">
        <f>F9+F10+F11+F12+F15+F16+F18+F20+F23+F25+F24</f>
        <v>4449</v>
      </c>
      <c r="G26" s="11">
        <f>F26/D26*100</f>
        <v>66.801801801801801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3861</v>
      </c>
      <c r="E27" s="43"/>
      <c r="F27" s="59">
        <v>2780</v>
      </c>
      <c r="G27" s="34">
        <f t="shared" ref="G27:G28" si="3">F27/D27%</f>
        <v>72.002072002071998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3861</v>
      </c>
      <c r="E29" s="43">
        <f t="shared" si="4"/>
        <v>0</v>
      </c>
      <c r="F29" s="59">
        <f t="shared" si="4"/>
        <v>2780</v>
      </c>
      <c r="G29" s="11">
        <f>F29/D29*100</f>
        <v>72.002072002071998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10521</v>
      </c>
      <c r="E30" s="43">
        <f t="shared" si="5"/>
        <v>0</v>
      </c>
      <c r="F30" s="59">
        <f t="shared" si="5"/>
        <v>7229</v>
      </c>
      <c r="G30" s="12">
        <f>F30/D30*100</f>
        <v>68.710198650318404</v>
      </c>
    </row>
    <row r="31" spans="1:8" ht="25.5" hidden="1" x14ac:dyDescent="0.25">
      <c r="A31" s="2" t="s">
        <v>43</v>
      </c>
      <c r="B31" s="60" t="s">
        <v>9</v>
      </c>
      <c r="C31" s="49"/>
      <c r="D31" s="49"/>
      <c r="E31" s="49"/>
      <c r="F31" s="99">
        <v>-0.2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</f>
        <v>10521</v>
      </c>
      <c r="E32" s="86">
        <f>E30+E31</f>
        <v>0</v>
      </c>
      <c r="F32" s="87">
        <f>F26+F27</f>
        <v>7229</v>
      </c>
      <c r="G32" s="36">
        <f>F32/D32*100</f>
        <v>68.710198650318404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v>1975</v>
      </c>
      <c r="E33" s="80">
        <f t="shared" ref="E33" si="6">E47-E32</f>
        <v>219236.70291999998</v>
      </c>
      <c r="F33" s="81">
        <f>F47-F32</f>
        <v>-337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2518</v>
      </c>
      <c r="E36" s="46"/>
      <c r="F36" s="55">
        <v>1787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>
        <v>105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4477</v>
      </c>
      <c r="E39" s="46"/>
      <c r="F39" s="46">
        <v>3291</v>
      </c>
      <c r="G39" s="35"/>
    </row>
    <row r="40" spans="1:8" ht="22.5" customHeight="1" x14ac:dyDescent="0.25">
      <c r="A40" s="26"/>
      <c r="B40" s="60" t="s">
        <v>60</v>
      </c>
      <c r="C40" s="46"/>
      <c r="D40" s="46">
        <v>2760</v>
      </c>
      <c r="E40" s="46"/>
      <c r="F40" s="46">
        <v>1344</v>
      </c>
      <c r="G40" s="35"/>
    </row>
    <row r="41" spans="1:8" ht="21" customHeight="1" x14ac:dyDescent="0.25">
      <c r="A41" s="26"/>
      <c r="B41" s="60" t="s">
        <v>62</v>
      </c>
      <c r="C41" s="46"/>
      <c r="D41" s="46">
        <v>1001</v>
      </c>
      <c r="E41" s="46"/>
      <c r="F41" s="46">
        <v>65</v>
      </c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>
        <v>300</v>
      </c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12496</v>
      </c>
      <c r="E47" s="88">
        <f t="shared" ref="E47:F47" si="8">SUM(E36:E46)</f>
        <v>219236.70291999998</v>
      </c>
      <c r="F47" s="88">
        <f t="shared" si="8"/>
        <v>6892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B6:F6"/>
    <mergeCell ref="B34:F34"/>
    <mergeCell ref="B48:F48"/>
    <mergeCell ref="B56:G56"/>
    <mergeCell ref="B1:G1"/>
    <mergeCell ref="F3:F4"/>
    <mergeCell ref="G3:G4"/>
    <mergeCell ref="A3:A4"/>
    <mergeCell ref="B3:B4"/>
    <mergeCell ref="C3:C4"/>
    <mergeCell ref="D3:D4"/>
    <mergeCell ref="E3:E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tabSelected="1" view="pageBreakPreview" topLeftCell="B13" zoomScale="86" zoomScaleSheetLayoutView="86" workbookViewId="0">
      <selection activeCell="I63" sqref="I63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91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129"/>
      <c r="C2" s="129"/>
      <c r="D2" s="129"/>
      <c r="E2" s="129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92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131">
        <v>1</v>
      </c>
      <c r="B5" s="132">
        <v>1</v>
      </c>
      <c r="C5" s="132">
        <v>2</v>
      </c>
      <c r="D5" s="132">
        <v>3</v>
      </c>
      <c r="E5" s="132">
        <v>4</v>
      </c>
      <c r="F5" s="27">
        <v>4</v>
      </c>
      <c r="G5" s="130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5584</v>
      </c>
      <c r="E7" s="43">
        <f>E9+E10+E11+E12</f>
        <v>0</v>
      </c>
      <c r="F7" s="59">
        <f>F9+F10+F11+F12</f>
        <v>5612</v>
      </c>
      <c r="G7" s="32">
        <f>F7/D7%</f>
        <v>100.50143266475644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429</v>
      </c>
      <c r="G9" s="33">
        <f>F9/D9%</f>
        <v>116.26016260162602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2439</v>
      </c>
      <c r="G10" s="33">
        <f>F10/D10%</f>
        <v>97.755511022044089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2743</v>
      </c>
      <c r="G11" s="33">
        <f t="shared" ref="G11:G22" si="0">F11/D11%</f>
        <v>100.88267745494667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1</v>
      </c>
      <c r="E12" s="44"/>
      <c r="F12" s="104">
        <v>1</v>
      </c>
      <c r="G12" s="33">
        <f t="shared" si="0"/>
        <v>100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D15+D16+D17+D18+D20+D23+D25+D24</f>
        <v>1076</v>
      </c>
      <c r="E13" s="43">
        <f t="shared" ref="E13" si="1">E15+E16+E17+E18+E20+E23+E25</f>
        <v>0</v>
      </c>
      <c r="F13" s="59">
        <f>F5+F16+F17+F18+F20+F23+F25+F24</f>
        <v>1096</v>
      </c>
      <c r="G13" s="32">
        <f t="shared" si="0"/>
        <v>101.85873605947955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14</v>
      </c>
      <c r="G16" s="33">
        <f t="shared" si="0"/>
        <v>175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x14ac:dyDescent="0.25">
      <c r="A24" s="2" t="s">
        <v>29</v>
      </c>
      <c r="B24" s="60" t="s">
        <v>78</v>
      </c>
      <c r="C24" s="45"/>
      <c r="D24" s="44">
        <v>1000</v>
      </c>
      <c r="E24" s="45"/>
      <c r="F24" s="62">
        <v>1000</v>
      </c>
      <c r="G24" s="33">
        <f t="shared" ref="G24" si="2">F24/D24%</f>
        <v>100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78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D9+D10+D11+D12+D15+D16+D18+D20+D23+D25+D24</f>
        <v>6660</v>
      </c>
      <c r="E26" s="47">
        <f>E9+E10+E11+E12+E15+E16+E18+E20+E23+E25</f>
        <v>0</v>
      </c>
      <c r="F26" s="65">
        <f>F9+F10+F11+F12+F15+F16+F18+F20+F23+F25+F24</f>
        <v>6704</v>
      </c>
      <c r="G26" s="11">
        <f>F26/D26*100</f>
        <v>100.66066066066067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4498</v>
      </c>
      <c r="E27" s="43"/>
      <c r="F27" s="59">
        <v>4498</v>
      </c>
      <c r="G27" s="34">
        <f t="shared" ref="G27:G28" si="3">F27/D27%</f>
        <v>100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4498</v>
      </c>
      <c r="E29" s="43">
        <f t="shared" si="4"/>
        <v>0</v>
      </c>
      <c r="F29" s="59">
        <f t="shared" si="4"/>
        <v>4498</v>
      </c>
      <c r="G29" s="11">
        <f>F29/D29*100</f>
        <v>100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11158</v>
      </c>
      <c r="E30" s="43">
        <f t="shared" si="5"/>
        <v>0</v>
      </c>
      <c r="F30" s="59">
        <f t="shared" si="5"/>
        <v>11202</v>
      </c>
      <c r="G30" s="12">
        <f>F30/D30*100</f>
        <v>100.39433590249149</v>
      </c>
    </row>
    <row r="31" spans="1:8" ht="25.5" hidden="1" x14ac:dyDescent="0.25">
      <c r="A31" s="2" t="s">
        <v>43</v>
      </c>
      <c r="B31" s="60" t="s">
        <v>9</v>
      </c>
      <c r="C31" s="49"/>
      <c r="D31" s="49"/>
      <c r="E31" s="49"/>
      <c r="F31" s="99">
        <v>-0.2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</f>
        <v>11158</v>
      </c>
      <c r="E32" s="86">
        <f>E30+E31</f>
        <v>0</v>
      </c>
      <c r="F32" s="87">
        <f>F26+F27</f>
        <v>11202</v>
      </c>
      <c r="G32" s="36">
        <f>F32/D32*100</f>
        <v>100.39433590249149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</f>
        <v>2103</v>
      </c>
      <c r="E33" s="80">
        <f t="shared" ref="E33" si="6">E47-E32</f>
        <v>219236.70291999998</v>
      </c>
      <c r="F33" s="81">
        <f>F47-F32</f>
        <v>983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2805</v>
      </c>
      <c r="E36" s="46"/>
      <c r="F36" s="55">
        <v>2712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>
        <v>126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4627</v>
      </c>
      <c r="E39" s="46"/>
      <c r="F39" s="46">
        <v>4474</v>
      </c>
      <c r="G39" s="35"/>
    </row>
    <row r="40" spans="1:8" ht="22.5" customHeight="1" x14ac:dyDescent="0.25">
      <c r="A40" s="26"/>
      <c r="B40" s="60" t="s">
        <v>60</v>
      </c>
      <c r="C40" s="46"/>
      <c r="D40" s="46">
        <v>3088</v>
      </c>
      <c r="E40" s="46"/>
      <c r="F40" s="46">
        <v>2258</v>
      </c>
      <c r="G40" s="35"/>
    </row>
    <row r="41" spans="1:8" ht="21" customHeight="1" x14ac:dyDescent="0.25">
      <c r="A41" s="26"/>
      <c r="B41" s="60" t="s">
        <v>62</v>
      </c>
      <c r="C41" s="46"/>
      <c r="D41" s="46">
        <v>1001</v>
      </c>
      <c r="E41" s="46"/>
      <c r="F41" s="46">
        <v>1001</v>
      </c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>
        <v>1614</v>
      </c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13261</v>
      </c>
      <c r="E47" s="88">
        <f t="shared" ref="E47:F47" si="8">SUM(E36:E46)</f>
        <v>219236.70291999998</v>
      </c>
      <c r="F47" s="88">
        <f t="shared" si="8"/>
        <v>12185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A3:A4"/>
    <mergeCell ref="B3:B4"/>
    <mergeCell ref="C3:C4"/>
    <mergeCell ref="D3:D4"/>
    <mergeCell ref="E3:E4"/>
    <mergeCell ref="B6:F6"/>
    <mergeCell ref="B34:F34"/>
    <mergeCell ref="B48:F48"/>
    <mergeCell ref="B56:G56"/>
    <mergeCell ref="B1:G1"/>
    <mergeCell ref="F3:F4"/>
    <mergeCell ref="G3:G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B4" zoomScale="86" zoomScaleSheetLayoutView="86" workbookViewId="0">
      <selection activeCell="F41" sqref="F41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74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93"/>
      <c r="C2" s="93"/>
      <c r="D2" s="93"/>
      <c r="E2" s="93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75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91">
        <v>1</v>
      </c>
      <c r="B5" s="92">
        <v>1</v>
      </c>
      <c r="C5" s="92">
        <v>2</v>
      </c>
      <c r="D5" s="92">
        <v>3</v>
      </c>
      <c r="E5" s="92">
        <v>4</v>
      </c>
      <c r="F5" s="27">
        <v>4</v>
      </c>
      <c r="G5" s="94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5583.5</v>
      </c>
      <c r="E7" s="43">
        <f>E9+E10+E11+E12</f>
        <v>0</v>
      </c>
      <c r="F7" s="59">
        <f>F9+F10+F11+F12</f>
        <v>29</v>
      </c>
      <c r="G7" s="32">
        <f>F7/D7%</f>
        <v>0.5193874809707173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-20</v>
      </c>
      <c r="G9" s="33">
        <f>F9/D9%</f>
        <v>-5.4200542005420056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-6</v>
      </c>
      <c r="G10" s="33">
        <f>F10/D10%</f>
        <v>-0.24048096192384771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55</v>
      </c>
      <c r="G11" s="33">
        <f t="shared" ref="G11:G22" si="0">F11/D11%</f>
        <v>2.0228025009194557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0.5</v>
      </c>
      <c r="E12" s="44"/>
      <c r="F12" s="61"/>
      <c r="G12" s="33">
        <f t="shared" si="0"/>
        <v>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</f>
        <v>76</v>
      </c>
      <c r="E13" s="43">
        <f t="shared" ref="E13:F13" si="1">E15+E16+E17+E18+E20+E23+E25</f>
        <v>0</v>
      </c>
      <c r="F13" s="59">
        <f t="shared" si="1"/>
        <v>8</v>
      </c>
      <c r="G13" s="32">
        <f t="shared" si="0"/>
        <v>10.526315789473685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2</v>
      </c>
      <c r="G16" s="33">
        <f t="shared" si="0"/>
        <v>25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hidden="1" x14ac:dyDescent="0.25">
      <c r="A24" s="2" t="s">
        <v>29</v>
      </c>
      <c r="B24" s="60" t="s">
        <v>8</v>
      </c>
      <c r="C24" s="45"/>
      <c r="D24" s="44"/>
      <c r="E24" s="45"/>
      <c r="F24" s="62"/>
      <c r="G24" s="33" t="e">
        <f t="shared" ref="G24" si="2">F24/D24%</f>
        <v>#DIV/0!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6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</f>
        <v>5659.5</v>
      </c>
      <c r="E26" s="47">
        <f>E9+E10+E11+E12+E15+E16+E18+E20+E23+E25</f>
        <v>0</v>
      </c>
      <c r="F26" s="65">
        <f>F9+F10+F11+F12+F15+F16+F18+F20+F23+F25</f>
        <v>37</v>
      </c>
      <c r="G26" s="11">
        <f>F26/D26*100</f>
        <v>0.65376800070677621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150</v>
      </c>
      <c r="E27" s="43"/>
      <c r="F27" s="59">
        <v>35</v>
      </c>
      <c r="G27" s="34">
        <f t="shared" ref="G27:G28" si="3">F27/D27%</f>
        <v>23.333333333333332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150</v>
      </c>
      <c r="E29" s="43">
        <f t="shared" si="4"/>
        <v>0</v>
      </c>
      <c r="F29" s="59">
        <f t="shared" si="4"/>
        <v>35</v>
      </c>
      <c r="G29" s="11">
        <f>F29/D29*100</f>
        <v>23.333333333333332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5809.5</v>
      </c>
      <c r="E30" s="43">
        <f t="shared" si="5"/>
        <v>0</v>
      </c>
      <c r="F30" s="59">
        <f t="shared" si="5"/>
        <v>72</v>
      </c>
      <c r="G30" s="12">
        <f>F30/D30*100</f>
        <v>1.2393493415956625</v>
      </c>
    </row>
    <row r="31" spans="1:8" ht="25.5" x14ac:dyDescent="0.25">
      <c r="A31" s="2" t="s">
        <v>43</v>
      </c>
      <c r="B31" s="60" t="s">
        <v>9</v>
      </c>
      <c r="C31" s="49"/>
      <c r="D31" s="49"/>
      <c r="E31" s="49"/>
      <c r="F31" s="90">
        <v>-1140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D30+D31+0.5</f>
        <v>5810</v>
      </c>
      <c r="E32" s="86">
        <f>E30+E31</f>
        <v>0</v>
      </c>
      <c r="F32" s="87">
        <f>F30+F31</f>
        <v>-1068</v>
      </c>
      <c r="G32" s="36">
        <f>F32/D32*100</f>
        <v>-18.382099827882961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</f>
        <v>0</v>
      </c>
      <c r="E33" s="80">
        <f t="shared" ref="E33" si="6">E47-E32</f>
        <v>219236.70291999998</v>
      </c>
      <c r="F33" s="81">
        <f>F47-F32</f>
        <v>1236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2094</v>
      </c>
      <c r="E36" s="46"/>
      <c r="F36" s="55">
        <v>157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>
        <v>11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130</v>
      </c>
      <c r="E39" s="46"/>
      <c r="F39" s="46"/>
      <c r="G39" s="35"/>
    </row>
    <row r="40" spans="1:8" ht="22.5" customHeight="1" x14ac:dyDescent="0.25">
      <c r="A40" s="26"/>
      <c r="B40" s="60" t="s">
        <v>60</v>
      </c>
      <c r="C40" s="46"/>
      <c r="D40" s="46">
        <v>910</v>
      </c>
      <c r="E40" s="46"/>
      <c r="F40" s="46"/>
      <c r="G40" s="35"/>
    </row>
    <row r="41" spans="1:8" ht="21" customHeight="1" x14ac:dyDescent="0.25">
      <c r="A41" s="26"/>
      <c r="B41" s="60" t="s">
        <v>62</v>
      </c>
      <c r="C41" s="46"/>
      <c r="D41" s="46">
        <v>936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5810</v>
      </c>
      <c r="E47" s="88">
        <f t="shared" ref="E47:F47" si="8">SUM(E36:E46)</f>
        <v>219236.70291999998</v>
      </c>
      <c r="F47" s="88">
        <f t="shared" si="8"/>
        <v>168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B6:F6"/>
    <mergeCell ref="B34:F34"/>
    <mergeCell ref="B48:F48"/>
    <mergeCell ref="B56:G56"/>
    <mergeCell ref="B1:G1"/>
    <mergeCell ref="F3:F4"/>
    <mergeCell ref="G3:G4"/>
    <mergeCell ref="A3:A4"/>
    <mergeCell ref="B3:B4"/>
    <mergeCell ref="C3:C4"/>
    <mergeCell ref="D3:D4"/>
    <mergeCell ref="E3:E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B4" zoomScale="86" zoomScaleSheetLayoutView="86" workbookViewId="0">
      <selection activeCell="K34" sqref="K34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76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95"/>
      <c r="C2" s="95"/>
      <c r="D2" s="95"/>
      <c r="E2" s="95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77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97">
        <v>1</v>
      </c>
      <c r="B5" s="98">
        <v>1</v>
      </c>
      <c r="C5" s="98">
        <v>2</v>
      </c>
      <c r="D5" s="98">
        <v>3</v>
      </c>
      <c r="E5" s="98">
        <v>4</v>
      </c>
      <c r="F5" s="27">
        <v>4</v>
      </c>
      <c r="G5" s="96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5583.5</v>
      </c>
      <c r="E7" s="43">
        <f>E9+E10+E11+E12</f>
        <v>0</v>
      </c>
      <c r="F7" s="59">
        <f>F9+F10+F11+F12</f>
        <v>227</v>
      </c>
      <c r="G7" s="32">
        <f>F7/D7%</f>
        <v>4.0655502820811318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28</v>
      </c>
      <c r="G9" s="33">
        <f>F9/D9%</f>
        <v>7.588075880758808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21</v>
      </c>
      <c r="G10" s="33">
        <f>F10/D10%</f>
        <v>0.841683366733467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178</v>
      </c>
      <c r="G11" s="33">
        <f t="shared" ref="G11:G22" si="0">F11/D11%</f>
        <v>6.546524457521147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0.5</v>
      </c>
      <c r="E12" s="44"/>
      <c r="F12" s="61"/>
      <c r="G12" s="33">
        <f t="shared" si="0"/>
        <v>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</f>
        <v>76</v>
      </c>
      <c r="E13" s="43">
        <f t="shared" ref="E13" si="1">E15+E16+E17+E18+E20+E23+E25</f>
        <v>0</v>
      </c>
      <c r="F13" s="59">
        <f>F15+F16+F17+F18+F20+F23+F25+F24</f>
        <v>1011</v>
      </c>
      <c r="G13" s="32">
        <f t="shared" si="0"/>
        <v>1330.2631578947369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2</v>
      </c>
      <c r="G16" s="33">
        <f t="shared" si="0"/>
        <v>25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x14ac:dyDescent="0.25">
      <c r="A24" s="2" t="s">
        <v>29</v>
      </c>
      <c r="B24" s="60" t="s">
        <v>78</v>
      </c>
      <c r="C24" s="45"/>
      <c r="D24" s="44"/>
      <c r="E24" s="45"/>
      <c r="F24" s="62">
        <v>1000</v>
      </c>
      <c r="G24" s="33" t="e">
        <f t="shared" ref="G24" si="2">F24/D24%</f>
        <v>#DIV/0!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9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</f>
        <v>5659.5</v>
      </c>
      <c r="E26" s="47">
        <f>E9+E10+E11+E12+E15+E16+E18+E20+E23+E25</f>
        <v>0</v>
      </c>
      <c r="F26" s="65">
        <f>F9+F10+F11+F12+F15+F16+F18+F20+F23+F25+F24</f>
        <v>1238</v>
      </c>
      <c r="G26" s="11">
        <f>F26/D26*100</f>
        <v>21.874723915540244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150</v>
      </c>
      <c r="E27" s="43"/>
      <c r="F27" s="59">
        <v>38</v>
      </c>
      <c r="G27" s="34">
        <f t="shared" ref="G27:G28" si="3">F27/D27%</f>
        <v>25.333333333333332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150</v>
      </c>
      <c r="E29" s="43">
        <f t="shared" si="4"/>
        <v>0</v>
      </c>
      <c r="F29" s="59">
        <f t="shared" si="4"/>
        <v>38</v>
      </c>
      <c r="G29" s="11">
        <f>F29/D29*100</f>
        <v>25.333333333333336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5809.5</v>
      </c>
      <c r="E30" s="43">
        <f t="shared" si="5"/>
        <v>0</v>
      </c>
      <c r="F30" s="59">
        <f t="shared" si="5"/>
        <v>1276</v>
      </c>
      <c r="G30" s="12">
        <f>F30/D30*100</f>
        <v>21.964024442723126</v>
      </c>
    </row>
    <row r="31" spans="1:8" ht="25.5" x14ac:dyDescent="0.25">
      <c r="A31" s="2" t="s">
        <v>43</v>
      </c>
      <c r="B31" s="60" t="s">
        <v>9</v>
      </c>
      <c r="C31" s="49"/>
      <c r="D31" s="49"/>
      <c r="E31" s="49"/>
      <c r="F31" s="99">
        <v>-0.2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D30+D31+0.5</f>
        <v>5810</v>
      </c>
      <c r="E32" s="86">
        <f>E30+E31</f>
        <v>0</v>
      </c>
      <c r="F32" s="87">
        <f>F30+F31</f>
        <v>1275.8</v>
      </c>
      <c r="G32" s="36">
        <f>F32/D32*100</f>
        <v>21.958691910499141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</f>
        <v>0</v>
      </c>
      <c r="E33" s="80">
        <f t="shared" ref="E33" si="6">E47-E32</f>
        <v>219236.70291999998</v>
      </c>
      <c r="F33" s="81">
        <f>F47-F32</f>
        <v>-982.8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2094</v>
      </c>
      <c r="E36" s="46"/>
      <c r="F36" s="55">
        <v>187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>
        <v>32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130</v>
      </c>
      <c r="E39" s="46"/>
      <c r="F39" s="46">
        <v>0</v>
      </c>
      <c r="G39" s="35"/>
    </row>
    <row r="40" spans="1:8" ht="22.5" customHeight="1" x14ac:dyDescent="0.25">
      <c r="A40" s="26"/>
      <c r="B40" s="60" t="s">
        <v>60</v>
      </c>
      <c r="C40" s="46"/>
      <c r="D40" s="46">
        <v>910</v>
      </c>
      <c r="E40" s="46"/>
      <c r="F40" s="46">
        <v>74</v>
      </c>
      <c r="G40" s="35"/>
    </row>
    <row r="41" spans="1:8" ht="21" customHeight="1" x14ac:dyDescent="0.25">
      <c r="A41" s="26"/>
      <c r="B41" s="60" t="s">
        <v>62</v>
      </c>
      <c r="C41" s="46"/>
      <c r="D41" s="46">
        <v>936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5810</v>
      </c>
      <c r="E47" s="88">
        <f t="shared" ref="E47:F47" si="8">SUM(E36:E46)</f>
        <v>219236.70291999998</v>
      </c>
      <c r="F47" s="88">
        <f t="shared" si="8"/>
        <v>293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A3:A4"/>
    <mergeCell ref="B3:B4"/>
    <mergeCell ref="C3:C4"/>
    <mergeCell ref="D3:D4"/>
    <mergeCell ref="E3:E4"/>
    <mergeCell ref="B6:F6"/>
    <mergeCell ref="B34:F34"/>
    <mergeCell ref="B48:F48"/>
    <mergeCell ref="B56:G56"/>
    <mergeCell ref="B1:G1"/>
    <mergeCell ref="F3:F4"/>
    <mergeCell ref="G3:G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B1" zoomScale="86" zoomScaleSheetLayoutView="86" workbookViewId="0">
      <selection activeCell="D36" sqref="D36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79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100"/>
      <c r="C2" s="100"/>
      <c r="D2" s="100"/>
      <c r="E2" s="100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80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102">
        <v>1</v>
      </c>
      <c r="B5" s="103">
        <v>1</v>
      </c>
      <c r="C5" s="103">
        <v>2</v>
      </c>
      <c r="D5" s="103">
        <v>3</v>
      </c>
      <c r="E5" s="103">
        <v>4</v>
      </c>
      <c r="F5" s="27">
        <v>4</v>
      </c>
      <c r="G5" s="101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5583.5</v>
      </c>
      <c r="E7" s="43">
        <f>E9+E10+E11+E12</f>
        <v>0</v>
      </c>
      <c r="F7" s="59">
        <f>F9+F10+F11+F12</f>
        <v>324.2</v>
      </c>
      <c r="G7" s="32">
        <f>F7/D7%</f>
        <v>5.806393838989881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35</v>
      </c>
      <c r="G9" s="33">
        <f>F9/D9%</f>
        <v>9.48509485094851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29</v>
      </c>
      <c r="G10" s="33">
        <f>F10/D10%</f>
        <v>1.1623246492985972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260</v>
      </c>
      <c r="G11" s="33">
        <f t="shared" ref="G11:G22" si="0">F11/D11%</f>
        <v>9.5623390952556075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0.5</v>
      </c>
      <c r="E12" s="44"/>
      <c r="F12" s="104">
        <v>0.2</v>
      </c>
      <c r="G12" s="33">
        <f t="shared" si="0"/>
        <v>40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</f>
        <v>76</v>
      </c>
      <c r="E13" s="43">
        <f t="shared" ref="E13" si="1">E15+E16+E17+E18+E20+E23+E25</f>
        <v>0</v>
      </c>
      <c r="F13" s="59">
        <f>F15+F16+F17+F18+F20+F23+F25+F24</f>
        <v>1013</v>
      </c>
      <c r="G13" s="32">
        <f t="shared" si="0"/>
        <v>1332.8947368421052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4</v>
      </c>
      <c r="G16" s="33">
        <f t="shared" si="0"/>
        <v>50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x14ac:dyDescent="0.25">
      <c r="A24" s="2" t="s">
        <v>29</v>
      </c>
      <c r="B24" s="60" t="s">
        <v>78</v>
      </c>
      <c r="C24" s="45"/>
      <c r="D24" s="44"/>
      <c r="E24" s="45"/>
      <c r="F24" s="62">
        <v>1000</v>
      </c>
      <c r="G24" s="33" t="e">
        <f t="shared" ref="G24" si="2">F24/D24%</f>
        <v>#DIV/0!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9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</f>
        <v>5659.5</v>
      </c>
      <c r="E26" s="47">
        <f>E9+E10+E11+E12+E15+E16+E18+E20+E23+E25</f>
        <v>0</v>
      </c>
      <c r="F26" s="65">
        <f>F9+F10+F11+F12+F15+F16+F18+F20+F23+F25+F24</f>
        <v>1337.2</v>
      </c>
      <c r="G26" s="11">
        <f>F26/D26*100</f>
        <v>23.627528933651384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226</v>
      </c>
      <c r="E27" s="43"/>
      <c r="F27" s="59">
        <v>111</v>
      </c>
      <c r="G27" s="34">
        <f t="shared" ref="G27:G28" si="3">F27/D27%</f>
        <v>49.115044247787615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226</v>
      </c>
      <c r="E29" s="43">
        <f t="shared" si="4"/>
        <v>0</v>
      </c>
      <c r="F29" s="59">
        <f t="shared" si="4"/>
        <v>111</v>
      </c>
      <c r="G29" s="11">
        <f>F29/D29*100</f>
        <v>49.115044247787608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5885.5</v>
      </c>
      <c r="E30" s="43">
        <f t="shared" si="5"/>
        <v>0</v>
      </c>
      <c r="F30" s="59">
        <f t="shared" si="5"/>
        <v>1448.2</v>
      </c>
      <c r="G30" s="12">
        <f>F30/D30*100</f>
        <v>24.606235663919804</v>
      </c>
    </row>
    <row r="31" spans="1:8" ht="25.5" x14ac:dyDescent="0.25">
      <c r="A31" s="2" t="s">
        <v>43</v>
      </c>
      <c r="B31" s="60" t="s">
        <v>9</v>
      </c>
      <c r="C31" s="49"/>
      <c r="D31" s="49"/>
      <c r="E31" s="49"/>
      <c r="F31" s="99">
        <v>-0.2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D30+D31+0.5</f>
        <v>5886</v>
      </c>
      <c r="E32" s="86">
        <f>E30+E31</f>
        <v>0</v>
      </c>
      <c r="F32" s="87">
        <f>F30+F31</f>
        <v>1448</v>
      </c>
      <c r="G32" s="36">
        <f>F32/D32*100</f>
        <v>24.600747536527354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</f>
        <v>1976</v>
      </c>
      <c r="E33" s="80">
        <f t="shared" ref="E33" si="6">E47-E32</f>
        <v>219236.70291999998</v>
      </c>
      <c r="F33" s="81">
        <f>F47-F32</f>
        <v>-897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2489</v>
      </c>
      <c r="E36" s="46"/>
      <c r="F36" s="55">
        <v>373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>
        <v>42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549</v>
      </c>
      <c r="E39" s="46"/>
      <c r="F39" s="46">
        <v>0</v>
      </c>
      <c r="G39" s="35"/>
    </row>
    <row r="40" spans="1:8" ht="22.5" customHeight="1" x14ac:dyDescent="0.25">
      <c r="A40" s="26"/>
      <c r="B40" s="60" t="s">
        <v>60</v>
      </c>
      <c r="C40" s="46"/>
      <c r="D40" s="46">
        <v>2148</v>
      </c>
      <c r="E40" s="46"/>
      <c r="F40" s="46">
        <v>136</v>
      </c>
      <c r="G40" s="35"/>
    </row>
    <row r="41" spans="1:8" ht="21" customHeight="1" x14ac:dyDescent="0.25">
      <c r="A41" s="26"/>
      <c r="B41" s="60" t="s">
        <v>62</v>
      </c>
      <c r="C41" s="46"/>
      <c r="D41" s="46">
        <v>936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7862</v>
      </c>
      <c r="E47" s="88">
        <f t="shared" ref="E47:F47" si="8">SUM(E36:E46)</f>
        <v>219236.70291999998</v>
      </c>
      <c r="F47" s="88">
        <f t="shared" si="8"/>
        <v>551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A3:A4"/>
    <mergeCell ref="B3:B4"/>
    <mergeCell ref="C3:C4"/>
    <mergeCell ref="D3:D4"/>
    <mergeCell ref="E3:E4"/>
    <mergeCell ref="B6:F6"/>
    <mergeCell ref="B34:F34"/>
    <mergeCell ref="B48:F48"/>
    <mergeCell ref="B56:G56"/>
    <mergeCell ref="B1:G1"/>
    <mergeCell ref="F3:F4"/>
    <mergeCell ref="G3:G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B7" zoomScale="86" zoomScaleSheetLayoutView="86" workbookViewId="0">
      <selection activeCell="Q33" sqref="Q33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81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105"/>
      <c r="C2" s="105"/>
      <c r="D2" s="105"/>
      <c r="E2" s="105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82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107">
        <v>1</v>
      </c>
      <c r="B5" s="108">
        <v>1</v>
      </c>
      <c r="C5" s="108">
        <v>2</v>
      </c>
      <c r="D5" s="108">
        <v>3</v>
      </c>
      <c r="E5" s="108">
        <v>4</v>
      </c>
      <c r="F5" s="27">
        <v>4</v>
      </c>
      <c r="G5" s="106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5583.5</v>
      </c>
      <c r="E7" s="43">
        <f>E9+E10+E11+E12</f>
        <v>0</v>
      </c>
      <c r="F7" s="59">
        <f>F9+F10+F11+F12</f>
        <v>783.8</v>
      </c>
      <c r="G7" s="32">
        <f>F7/D7%</f>
        <v>14.037789916718904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84</v>
      </c>
      <c r="G9" s="33">
        <f>F9/D9%</f>
        <v>22.764227642276424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70</v>
      </c>
      <c r="G10" s="33">
        <f>F10/D10%</f>
        <v>2.8056112224448899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629</v>
      </c>
      <c r="G11" s="33">
        <f t="shared" ref="G11:G22" si="0">F11/D11%</f>
        <v>23.133504965060684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0.5</v>
      </c>
      <c r="E12" s="44"/>
      <c r="F12" s="104">
        <v>0.8</v>
      </c>
      <c r="G12" s="33">
        <f t="shared" si="0"/>
        <v>160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D15+D16+D17+D18+D20+D23+D25+D24</f>
        <v>1076</v>
      </c>
      <c r="E13" s="43">
        <f t="shared" ref="E13" si="1">E15+E16+E17+E18+E20+E23+E25</f>
        <v>0</v>
      </c>
      <c r="F13" s="59">
        <f>F15+F16+F17+F18+F20+F23+F25+F24</f>
        <v>1034</v>
      </c>
      <c r="G13" s="32">
        <f t="shared" si="0"/>
        <v>96.096654275092945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10</v>
      </c>
      <c r="G16" s="33">
        <f t="shared" si="0"/>
        <v>125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x14ac:dyDescent="0.25">
      <c r="A24" s="2" t="s">
        <v>29</v>
      </c>
      <c r="B24" s="60" t="s">
        <v>78</v>
      </c>
      <c r="C24" s="45"/>
      <c r="D24" s="44">
        <v>1000</v>
      </c>
      <c r="E24" s="45"/>
      <c r="F24" s="62">
        <v>1000</v>
      </c>
      <c r="G24" s="33">
        <f t="shared" ref="G24" si="2">F24/D24%</f>
        <v>100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24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D9+D10+D11+D12+D15+D16+D18+D20+D23+D25+D24</f>
        <v>6659.5</v>
      </c>
      <c r="E26" s="47">
        <f>E9+E10+E11+E12+E15+E16+E18+E20+E23+E25</f>
        <v>0</v>
      </c>
      <c r="F26" s="65">
        <f>F9+F10+F11+F12+F15+F16+F18+F20+F23+F25+F24</f>
        <v>1817.8</v>
      </c>
      <c r="G26" s="11">
        <f>F26/D26*100</f>
        <v>27.29634356933704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3861</v>
      </c>
      <c r="E27" s="43"/>
      <c r="F27" s="59">
        <v>151</v>
      </c>
      <c r="G27" s="34">
        <f t="shared" ref="G27:G28" si="3">F27/D27%</f>
        <v>3.9109039109039108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3861</v>
      </c>
      <c r="E29" s="43">
        <f t="shared" si="4"/>
        <v>0</v>
      </c>
      <c r="F29" s="59">
        <f t="shared" si="4"/>
        <v>151</v>
      </c>
      <c r="G29" s="11">
        <f>F29/D29*100</f>
        <v>3.9109039109039108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10520.5</v>
      </c>
      <c r="E30" s="43">
        <f t="shared" si="5"/>
        <v>0</v>
      </c>
      <c r="F30" s="59">
        <f t="shared" si="5"/>
        <v>1968.8</v>
      </c>
      <c r="G30" s="12">
        <f>F30/D30*100</f>
        <v>18.713939451546977</v>
      </c>
    </row>
    <row r="31" spans="1:8" ht="25.5" x14ac:dyDescent="0.25">
      <c r="A31" s="2" t="s">
        <v>43</v>
      </c>
      <c r="B31" s="60" t="s">
        <v>9</v>
      </c>
      <c r="C31" s="49"/>
      <c r="D31" s="49"/>
      <c r="E31" s="49"/>
      <c r="F31" s="99">
        <v>-0.2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</f>
        <v>10520.5</v>
      </c>
      <c r="E32" s="86">
        <f>E30+E31</f>
        <v>0</v>
      </c>
      <c r="F32" s="87">
        <f>F30+F31</f>
        <v>1968.6</v>
      </c>
      <c r="G32" s="36">
        <f>F32/D32*100</f>
        <v>18.71203840121667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D47-D32-1</f>
        <v>1974.5</v>
      </c>
      <c r="E33" s="80">
        <f t="shared" ref="E33" si="6">E47-E32</f>
        <v>219236.70291999998</v>
      </c>
      <c r="F33" s="81">
        <f>F47-F32</f>
        <v>-141.59999999999991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2497</v>
      </c>
      <c r="E36" s="46"/>
      <c r="F36" s="55">
        <v>1098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>
        <v>63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4656</v>
      </c>
      <c r="E39" s="46"/>
      <c r="F39" s="46">
        <v>330</v>
      </c>
      <c r="G39" s="35"/>
    </row>
    <row r="40" spans="1:8" ht="22.5" customHeight="1" x14ac:dyDescent="0.25">
      <c r="A40" s="26"/>
      <c r="B40" s="60" t="s">
        <v>60</v>
      </c>
      <c r="C40" s="46"/>
      <c r="D40" s="46">
        <v>2667</v>
      </c>
      <c r="E40" s="46"/>
      <c r="F40" s="46">
        <v>336</v>
      </c>
      <c r="G40" s="35"/>
    </row>
    <row r="41" spans="1:8" ht="21" customHeight="1" x14ac:dyDescent="0.25">
      <c r="A41" s="26"/>
      <c r="B41" s="60" t="s">
        <v>62</v>
      </c>
      <c r="C41" s="46"/>
      <c r="D41" s="46">
        <v>936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12496</v>
      </c>
      <c r="E47" s="88">
        <f t="shared" ref="E47:F47" si="8">SUM(E36:E46)</f>
        <v>219236.70291999998</v>
      </c>
      <c r="F47" s="88">
        <f t="shared" si="8"/>
        <v>1827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A3:A4"/>
    <mergeCell ref="B3:B4"/>
    <mergeCell ref="C3:C4"/>
    <mergeCell ref="D3:D4"/>
    <mergeCell ref="E3:E4"/>
    <mergeCell ref="B6:F6"/>
    <mergeCell ref="B34:F34"/>
    <mergeCell ref="B48:F48"/>
    <mergeCell ref="B56:G56"/>
    <mergeCell ref="B1:G1"/>
    <mergeCell ref="F3:F4"/>
    <mergeCell ref="G3:G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B7" zoomScale="86" zoomScaleSheetLayoutView="86" workbookViewId="0">
      <selection activeCell="F41" sqref="F41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81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109"/>
      <c r="C2" s="109"/>
      <c r="D2" s="109"/>
      <c r="E2" s="109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82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111">
        <v>1</v>
      </c>
      <c r="B5" s="112">
        <v>1</v>
      </c>
      <c r="C5" s="112">
        <v>2</v>
      </c>
      <c r="D5" s="112">
        <v>3</v>
      </c>
      <c r="E5" s="112">
        <v>4</v>
      </c>
      <c r="F5" s="27">
        <v>4</v>
      </c>
      <c r="G5" s="110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5583.5</v>
      </c>
      <c r="E7" s="43">
        <f>E9+E10+E11+E12</f>
        <v>0</v>
      </c>
      <c r="F7" s="59">
        <f>F9+F10+F11+F12</f>
        <v>783.8</v>
      </c>
      <c r="G7" s="32">
        <f>F7/D7%</f>
        <v>14.037789916718904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84</v>
      </c>
      <c r="G9" s="33">
        <f>F9/D9%</f>
        <v>22.764227642276424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70</v>
      </c>
      <c r="G10" s="33">
        <f>F10/D10%</f>
        <v>2.8056112224448899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629</v>
      </c>
      <c r="G11" s="33">
        <f t="shared" ref="G11:G22" si="0">F11/D11%</f>
        <v>23.133504965060684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0.5</v>
      </c>
      <c r="E12" s="44"/>
      <c r="F12" s="104">
        <v>0.8</v>
      </c>
      <c r="G12" s="33">
        <f t="shared" si="0"/>
        <v>160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D15+D16+D17+D18+D20+D23+D25+D24</f>
        <v>1076</v>
      </c>
      <c r="E13" s="43">
        <f t="shared" ref="E13" si="1">E15+E16+E17+E18+E20+E23+E25</f>
        <v>0</v>
      </c>
      <c r="F13" s="59">
        <f>F15+F16+F17+F18+F20+F23+F25+F24</f>
        <v>1034</v>
      </c>
      <c r="G13" s="32">
        <f t="shared" si="0"/>
        <v>96.096654275092945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10</v>
      </c>
      <c r="G16" s="33">
        <f t="shared" si="0"/>
        <v>125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x14ac:dyDescent="0.25">
      <c r="A24" s="2" t="s">
        <v>29</v>
      </c>
      <c r="B24" s="60" t="s">
        <v>78</v>
      </c>
      <c r="C24" s="45"/>
      <c r="D24" s="44">
        <v>1000</v>
      </c>
      <c r="E24" s="45"/>
      <c r="F24" s="62">
        <v>1000</v>
      </c>
      <c r="G24" s="33">
        <f t="shared" ref="G24" si="2">F24/D24%</f>
        <v>100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24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D9+D10+D11+D12+D15+D16+D18+D20+D23+D25+D24</f>
        <v>6659.5</v>
      </c>
      <c r="E26" s="47">
        <f>E9+E10+E11+E12+E15+E16+E18+E20+E23+E25</f>
        <v>0</v>
      </c>
      <c r="F26" s="65">
        <f>F9+F10+F11+F12+F15+F16+F18+F20+F23+F25+F24</f>
        <v>1817.8</v>
      </c>
      <c r="G26" s="11">
        <f>F26/D26*100</f>
        <v>27.29634356933704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3861</v>
      </c>
      <c r="E27" s="43"/>
      <c r="F27" s="59">
        <v>151</v>
      </c>
      <c r="G27" s="34">
        <f t="shared" ref="G27:G28" si="3">F27/D27%</f>
        <v>3.9109039109039108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3861</v>
      </c>
      <c r="E29" s="43">
        <f t="shared" si="4"/>
        <v>0</v>
      </c>
      <c r="F29" s="59">
        <f t="shared" si="4"/>
        <v>151</v>
      </c>
      <c r="G29" s="11">
        <f>F29/D29*100</f>
        <v>3.9109039109039108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10520.5</v>
      </c>
      <c r="E30" s="43">
        <f t="shared" si="5"/>
        <v>0</v>
      </c>
      <c r="F30" s="59">
        <f t="shared" si="5"/>
        <v>1968.8</v>
      </c>
      <c r="G30" s="12">
        <f>F30/D30*100</f>
        <v>18.713939451546977</v>
      </c>
    </row>
    <row r="31" spans="1:8" ht="25.5" x14ac:dyDescent="0.25">
      <c r="A31" s="2" t="s">
        <v>43</v>
      </c>
      <c r="B31" s="60" t="s">
        <v>9</v>
      </c>
      <c r="C31" s="49"/>
      <c r="D31" s="49"/>
      <c r="E31" s="49"/>
      <c r="F31" s="99">
        <v>-0.2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</f>
        <v>10520.5</v>
      </c>
      <c r="E32" s="86">
        <f>E30+E31</f>
        <v>0</v>
      </c>
      <c r="F32" s="87">
        <f>F30+F31</f>
        <v>1968.6</v>
      </c>
      <c r="G32" s="36">
        <f>F32/D32*100</f>
        <v>18.71203840121667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D47-D32-1</f>
        <v>1974.5</v>
      </c>
      <c r="E33" s="80">
        <f t="shared" ref="E33" si="6">E47-E32</f>
        <v>219236.70291999998</v>
      </c>
      <c r="F33" s="81">
        <f>F47-F32</f>
        <v>-141.59999999999991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2497</v>
      </c>
      <c r="E36" s="46"/>
      <c r="F36" s="55">
        <v>1098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>
        <v>63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4656</v>
      </c>
      <c r="E39" s="46"/>
      <c r="F39" s="46">
        <v>330</v>
      </c>
      <c r="G39" s="35"/>
    </row>
    <row r="40" spans="1:8" ht="22.5" customHeight="1" x14ac:dyDescent="0.25">
      <c r="A40" s="26"/>
      <c r="B40" s="60" t="s">
        <v>60</v>
      </c>
      <c r="C40" s="46"/>
      <c r="D40" s="46">
        <v>2667</v>
      </c>
      <c r="E40" s="46"/>
      <c r="F40" s="46">
        <v>336</v>
      </c>
      <c r="G40" s="35"/>
    </row>
    <row r="41" spans="1:8" ht="21" customHeight="1" x14ac:dyDescent="0.25">
      <c r="A41" s="26"/>
      <c r="B41" s="60" t="s">
        <v>62</v>
      </c>
      <c r="C41" s="46"/>
      <c r="D41" s="46">
        <v>936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12496</v>
      </c>
      <c r="E47" s="88">
        <f t="shared" ref="E47:F47" si="8">SUM(E36:E46)</f>
        <v>219236.70291999998</v>
      </c>
      <c r="F47" s="88">
        <f t="shared" si="8"/>
        <v>1827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A3:A4"/>
    <mergeCell ref="B3:B4"/>
    <mergeCell ref="C3:C4"/>
    <mergeCell ref="D3:D4"/>
    <mergeCell ref="E3:E4"/>
    <mergeCell ref="B6:F6"/>
    <mergeCell ref="B34:F34"/>
    <mergeCell ref="B48:F48"/>
    <mergeCell ref="B56:G56"/>
    <mergeCell ref="B1:G1"/>
    <mergeCell ref="F3:F4"/>
    <mergeCell ref="G3:G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B4" zoomScale="86" zoomScaleSheetLayoutView="86" workbookViewId="0">
      <selection activeCell="D33" sqref="D33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83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113"/>
      <c r="C2" s="113"/>
      <c r="D2" s="113"/>
      <c r="E2" s="113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84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115">
        <v>1</v>
      </c>
      <c r="B5" s="116">
        <v>1</v>
      </c>
      <c r="C5" s="116">
        <v>2</v>
      </c>
      <c r="D5" s="116">
        <v>3</v>
      </c>
      <c r="E5" s="116">
        <v>4</v>
      </c>
      <c r="F5" s="27">
        <v>4</v>
      </c>
      <c r="G5" s="114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5583.5</v>
      </c>
      <c r="E7" s="43">
        <f>E9+E10+E11+E12</f>
        <v>0</v>
      </c>
      <c r="F7" s="59">
        <f>F9+F10+F11+F12</f>
        <v>1377.49721</v>
      </c>
      <c r="G7" s="32">
        <f>F7/D7%</f>
        <v>24.670855377451417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244.03179</v>
      </c>
      <c r="G9" s="33">
        <f>F9/D9%</f>
        <v>66.133276422764226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73.665419999999997</v>
      </c>
      <c r="G10" s="33">
        <f>F10/D10%</f>
        <v>2.9525218436873746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1059</v>
      </c>
      <c r="G11" s="33">
        <f t="shared" ref="G11:G22" si="0">F11/D11%</f>
        <v>38.948142699521881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0.5</v>
      </c>
      <c r="E12" s="44"/>
      <c r="F12" s="104">
        <v>0.8</v>
      </c>
      <c r="G12" s="33">
        <f t="shared" si="0"/>
        <v>160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D15+D16+D17+D18+D20+D23+D25+D24</f>
        <v>1076</v>
      </c>
      <c r="E13" s="43">
        <f t="shared" ref="E13" si="1">E15+E16+E17+E18+E20+E23+E25</f>
        <v>0</v>
      </c>
      <c r="F13" s="59">
        <f>F15+F16+F17+F18+F20+F23+F25+F24</f>
        <v>1045.73676</v>
      </c>
      <c r="G13" s="32">
        <f t="shared" si="0"/>
        <v>97.187431226765796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12.114000000000001</v>
      </c>
      <c r="G16" s="33">
        <f t="shared" si="0"/>
        <v>151.42500000000001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x14ac:dyDescent="0.25">
      <c r="A24" s="2" t="s">
        <v>29</v>
      </c>
      <c r="B24" s="60" t="s">
        <v>78</v>
      </c>
      <c r="C24" s="45"/>
      <c r="D24" s="44">
        <v>1000</v>
      </c>
      <c r="E24" s="45"/>
      <c r="F24" s="62">
        <v>1000</v>
      </c>
      <c r="G24" s="33">
        <f t="shared" ref="G24" si="2">F24/D24%</f>
        <v>100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33.62276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D9+D10+D11+D12+D15+D16+D18+D20+D23+D25+D24</f>
        <v>6659.5</v>
      </c>
      <c r="E26" s="47">
        <f>E9+E10+E11+E12+E15+E16+E18+E20+E23+E25</f>
        <v>0</v>
      </c>
      <c r="F26" s="65">
        <f>F9+F10+F11+F12+F15+F16+F18+F20+F23+F25+F24</f>
        <v>2423.2339700000002</v>
      </c>
      <c r="G26" s="11">
        <f>F26/D26*100</f>
        <v>36.38762624821684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3861</v>
      </c>
      <c r="E27" s="43"/>
      <c r="F27" s="59">
        <v>309.26997999999998</v>
      </c>
      <c r="G27" s="34">
        <f t="shared" ref="G27:G28" si="3">F27/D27%</f>
        <v>8.0101004921004915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3861</v>
      </c>
      <c r="E29" s="43">
        <f t="shared" si="4"/>
        <v>0</v>
      </c>
      <c r="F29" s="59">
        <f t="shared" si="4"/>
        <v>309.26997999999998</v>
      </c>
      <c r="G29" s="11">
        <f>F29/D29*100</f>
        <v>8.0101004921004915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10520.5</v>
      </c>
      <c r="E30" s="43">
        <f t="shared" si="5"/>
        <v>0</v>
      </c>
      <c r="F30" s="59">
        <f t="shared" si="5"/>
        <v>2732.5039500000003</v>
      </c>
      <c r="G30" s="12">
        <f>F30/D30*100</f>
        <v>25.973137683570176</v>
      </c>
    </row>
    <row r="31" spans="1:8" ht="25.5" hidden="1" x14ac:dyDescent="0.25">
      <c r="A31" s="2" t="s">
        <v>43</v>
      </c>
      <c r="B31" s="60" t="s">
        <v>9</v>
      </c>
      <c r="C31" s="49"/>
      <c r="D31" s="49"/>
      <c r="E31" s="49"/>
      <c r="F31" s="99">
        <v>-0.2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</f>
        <v>10520.5</v>
      </c>
      <c r="E32" s="86">
        <f>E30+E31</f>
        <v>0</v>
      </c>
      <c r="F32" s="87">
        <v>2732</v>
      </c>
      <c r="G32" s="36">
        <f>F32/D32*100</f>
        <v>25.968347512000378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f>D47-D32</f>
        <v>1975.4178700000011</v>
      </c>
      <c r="E33" s="80">
        <f t="shared" ref="E33" si="6">E47-E32</f>
        <v>219236.70291999998</v>
      </c>
      <c r="F33" s="81">
        <f>F47-F32</f>
        <v>-623.62085999999999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2498.7517899999998</v>
      </c>
      <c r="E36" s="46"/>
      <c r="F36" s="55">
        <v>1156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>
        <v>73.745009999999994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4652.9221600000001</v>
      </c>
      <c r="E39" s="46"/>
      <c r="F39" s="46">
        <v>330</v>
      </c>
      <c r="G39" s="35"/>
    </row>
    <row r="40" spans="1:8" ht="22.5" customHeight="1" x14ac:dyDescent="0.25">
      <c r="A40" s="26"/>
      <c r="B40" s="60" t="s">
        <v>60</v>
      </c>
      <c r="C40" s="46"/>
      <c r="D40" s="46">
        <v>2668.2439199999999</v>
      </c>
      <c r="E40" s="46"/>
      <c r="F40" s="46">
        <v>548.63413000000003</v>
      </c>
      <c r="G40" s="35"/>
    </row>
    <row r="41" spans="1:8" ht="21" customHeight="1" x14ac:dyDescent="0.25">
      <c r="A41" s="26"/>
      <c r="B41" s="60" t="s">
        <v>62</v>
      </c>
      <c r="C41" s="46"/>
      <c r="D41" s="46">
        <v>936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12495.917870000001</v>
      </c>
      <c r="E47" s="88">
        <f t="shared" ref="E47:F47" si="8">SUM(E36:E46)</f>
        <v>219236.70291999998</v>
      </c>
      <c r="F47" s="88">
        <f t="shared" si="8"/>
        <v>2108.37914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A3:A4"/>
    <mergeCell ref="B3:B4"/>
    <mergeCell ref="C3:C4"/>
    <mergeCell ref="D3:D4"/>
    <mergeCell ref="E3:E4"/>
    <mergeCell ref="B6:F6"/>
    <mergeCell ref="B34:F34"/>
    <mergeCell ref="B48:F48"/>
    <mergeCell ref="B56:G56"/>
    <mergeCell ref="B1:G1"/>
    <mergeCell ref="F3:F4"/>
    <mergeCell ref="G3:G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B1" zoomScale="86" zoomScaleSheetLayoutView="86" workbookViewId="0">
      <selection activeCell="K27" sqref="K27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85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117"/>
      <c r="C2" s="117"/>
      <c r="D2" s="117"/>
      <c r="E2" s="117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86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119">
        <v>1</v>
      </c>
      <c r="B5" s="120">
        <v>1</v>
      </c>
      <c r="C5" s="120">
        <v>2</v>
      </c>
      <c r="D5" s="120">
        <v>3</v>
      </c>
      <c r="E5" s="120">
        <v>4</v>
      </c>
      <c r="F5" s="27">
        <v>4</v>
      </c>
      <c r="G5" s="118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5583.5</v>
      </c>
      <c r="E7" s="43">
        <f>E9+E10+E11+E12</f>
        <v>0</v>
      </c>
      <c r="F7" s="59">
        <f>F9+F10+F11+F12</f>
        <v>1483.8</v>
      </c>
      <c r="G7" s="32">
        <f>F7/D7%</f>
        <v>26.574729112563801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271</v>
      </c>
      <c r="G9" s="33">
        <f>F9/D9%</f>
        <v>73.441734417344179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113</v>
      </c>
      <c r="G10" s="33">
        <f>F10/D10%</f>
        <v>4.5290581162324655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1099</v>
      </c>
      <c r="G11" s="33">
        <f t="shared" ref="G11:G22" si="0">F11/D11%</f>
        <v>40.419271791099668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0.5</v>
      </c>
      <c r="E12" s="44"/>
      <c r="F12" s="104">
        <v>0.8</v>
      </c>
      <c r="G12" s="33">
        <f t="shared" si="0"/>
        <v>160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D15+D16+D17+D18+D20+D23+D25+D24</f>
        <v>1076</v>
      </c>
      <c r="E13" s="43">
        <f t="shared" ref="E13" si="1">E15+E16+E17+E18+E20+E23+E25</f>
        <v>0</v>
      </c>
      <c r="F13" s="59">
        <f>F15+F16+F17+F18+F20+F23+F25+F24</f>
        <v>1046.114</v>
      </c>
      <c r="G13" s="32">
        <f t="shared" si="0"/>
        <v>97.222490706319704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12.114000000000001</v>
      </c>
      <c r="G16" s="33">
        <f t="shared" si="0"/>
        <v>151.42500000000001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x14ac:dyDescent="0.25">
      <c r="A24" s="2" t="s">
        <v>29</v>
      </c>
      <c r="B24" s="60" t="s">
        <v>78</v>
      </c>
      <c r="C24" s="45"/>
      <c r="D24" s="44">
        <v>1000</v>
      </c>
      <c r="E24" s="45"/>
      <c r="F24" s="62">
        <v>1000</v>
      </c>
      <c r="G24" s="33">
        <f t="shared" ref="G24" si="2">F24/D24%</f>
        <v>100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34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D9+D10+D11+D12+D15+D16+D18+D20+D23+D25+D24</f>
        <v>6659.5</v>
      </c>
      <c r="E26" s="47">
        <f>E9+E10+E11+E12+E15+E16+E18+E20+E23+E25</f>
        <v>0</v>
      </c>
      <c r="F26" s="65">
        <f>F9+F10+F11+F12+F15+F16+F18+F20+F23+F25+F24</f>
        <v>2529.9139999999998</v>
      </c>
      <c r="G26" s="11">
        <f>F26/D26*100</f>
        <v>37.98954876492229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3861</v>
      </c>
      <c r="E27" s="43"/>
      <c r="F27" s="59">
        <v>311</v>
      </c>
      <c r="G27" s="34">
        <f t="shared" ref="G27:G28" si="3">F27/D27%</f>
        <v>8.0549080549080543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3861</v>
      </c>
      <c r="E29" s="43">
        <f t="shared" si="4"/>
        <v>0</v>
      </c>
      <c r="F29" s="59">
        <f t="shared" si="4"/>
        <v>311</v>
      </c>
      <c r="G29" s="11">
        <f>F29/D29*100</f>
        <v>8.0549080549080561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10520.5</v>
      </c>
      <c r="E30" s="43">
        <f t="shared" si="5"/>
        <v>0</v>
      </c>
      <c r="F30" s="59">
        <f t="shared" si="5"/>
        <v>2840.9139999999998</v>
      </c>
      <c r="G30" s="12">
        <f>F30/D30*100</f>
        <v>27.003602490375933</v>
      </c>
    </row>
    <row r="31" spans="1:8" ht="25.5" hidden="1" x14ac:dyDescent="0.25">
      <c r="A31" s="2" t="s">
        <v>43</v>
      </c>
      <c r="B31" s="60" t="s">
        <v>9</v>
      </c>
      <c r="C31" s="49"/>
      <c r="D31" s="49"/>
      <c r="E31" s="49"/>
      <c r="F31" s="99">
        <v>-0.2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</f>
        <v>10520.5</v>
      </c>
      <c r="E32" s="86">
        <f>E30+E31</f>
        <v>0</v>
      </c>
      <c r="F32" s="87">
        <f>F26+F27</f>
        <v>2840.9139999999998</v>
      </c>
      <c r="G32" s="36">
        <f>F32/D32*100</f>
        <v>27.003602490375933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v>1975</v>
      </c>
      <c r="E33" s="80">
        <f t="shared" ref="E33" si="6">E47-E32</f>
        <v>219236.70291999998</v>
      </c>
      <c r="F33" s="81">
        <f>F47-F32</f>
        <v>-497.91399999999976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2518</v>
      </c>
      <c r="E36" s="46"/>
      <c r="F36" s="55">
        <v>1307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>
        <v>84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4477</v>
      </c>
      <c r="E39" s="46"/>
      <c r="F39" s="46">
        <v>332</v>
      </c>
      <c r="G39" s="35"/>
    </row>
    <row r="40" spans="1:8" ht="22.5" customHeight="1" x14ac:dyDescent="0.25">
      <c r="A40" s="26"/>
      <c r="B40" s="60" t="s">
        <v>60</v>
      </c>
      <c r="C40" s="46"/>
      <c r="D40" s="46">
        <v>2760</v>
      </c>
      <c r="E40" s="46"/>
      <c r="F40" s="46">
        <v>620</v>
      </c>
      <c r="G40" s="35"/>
    </row>
    <row r="41" spans="1:8" ht="21" customHeight="1" x14ac:dyDescent="0.25">
      <c r="A41" s="26"/>
      <c r="B41" s="60" t="s">
        <v>62</v>
      </c>
      <c r="C41" s="46"/>
      <c r="D41" s="46">
        <v>1001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12496</v>
      </c>
      <c r="E47" s="88">
        <f t="shared" ref="E47:F47" si="8">SUM(E36:E46)</f>
        <v>219236.70291999998</v>
      </c>
      <c r="F47" s="88">
        <f t="shared" si="8"/>
        <v>2343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A3:A4"/>
    <mergeCell ref="B3:B4"/>
    <mergeCell ref="C3:C4"/>
    <mergeCell ref="D3:D4"/>
    <mergeCell ref="E3:E4"/>
    <mergeCell ref="B6:F6"/>
    <mergeCell ref="B34:F34"/>
    <mergeCell ref="B48:F48"/>
    <mergeCell ref="B56:G56"/>
    <mergeCell ref="B1:G1"/>
    <mergeCell ref="F3:F4"/>
    <mergeCell ref="G3:G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Zeros="0" view="pageBreakPreview" topLeftCell="B6" zoomScale="86" zoomScaleSheetLayoutView="86" workbookViewId="0">
      <selection activeCell="AE26" sqref="AE26:AE33"/>
    </sheetView>
  </sheetViews>
  <sheetFormatPr defaultColWidth="9.140625" defaultRowHeight="15.75" x14ac:dyDescent="0.25"/>
  <cols>
    <col min="1" max="1" width="10.85546875" style="1" hidden="1" customWidth="1"/>
    <col min="2" max="2" width="42.140625" style="4" customWidth="1"/>
    <col min="3" max="3" width="0.28515625" style="4" customWidth="1"/>
    <col min="4" max="4" width="26.5703125" style="4" customWidth="1"/>
    <col min="5" max="5" width="10.28515625" style="4" hidden="1" customWidth="1"/>
    <col min="6" max="6" width="25.5703125" style="4" customWidth="1"/>
    <col min="7" max="7" width="14.140625" style="6" hidden="1" customWidth="1"/>
    <col min="8" max="16384" width="9.140625" style="4"/>
  </cols>
  <sheetData>
    <row r="1" spans="1:7" s="3" customFormat="1" ht="46.5" customHeight="1" x14ac:dyDescent="0.2">
      <c r="B1" s="143" t="s">
        <v>87</v>
      </c>
      <c r="C1" s="143"/>
      <c r="D1" s="143"/>
      <c r="E1" s="143"/>
      <c r="F1" s="143"/>
      <c r="G1" s="143"/>
    </row>
    <row r="2" spans="1:7" s="3" customFormat="1" ht="26.25" customHeight="1" thickBot="1" x14ac:dyDescent="0.25">
      <c r="A2" s="7"/>
      <c r="B2" s="123"/>
      <c r="C2" s="123"/>
      <c r="D2" s="123"/>
      <c r="E2" s="123"/>
      <c r="F2" s="50" t="s">
        <v>66</v>
      </c>
    </row>
    <row r="3" spans="1:7" s="3" customFormat="1" ht="16.5" customHeight="1" x14ac:dyDescent="0.2">
      <c r="A3" s="148" t="s">
        <v>2</v>
      </c>
      <c r="B3" s="144" t="s">
        <v>53</v>
      </c>
      <c r="C3" s="150" t="s">
        <v>3</v>
      </c>
      <c r="D3" s="144" t="s">
        <v>72</v>
      </c>
      <c r="E3" s="144" t="s">
        <v>22</v>
      </c>
      <c r="F3" s="144" t="s">
        <v>88</v>
      </c>
      <c r="G3" s="146" t="s">
        <v>48</v>
      </c>
    </row>
    <row r="4" spans="1:7" s="3" customFormat="1" ht="58.5" customHeight="1" thickBot="1" x14ac:dyDescent="0.25">
      <c r="A4" s="149"/>
      <c r="B4" s="145"/>
      <c r="C4" s="151"/>
      <c r="D4" s="145"/>
      <c r="E4" s="145"/>
      <c r="F4" s="145"/>
      <c r="G4" s="147"/>
    </row>
    <row r="5" spans="1:7" s="3" customFormat="1" hidden="1" x14ac:dyDescent="0.2">
      <c r="A5" s="121">
        <v>1</v>
      </c>
      <c r="B5" s="122">
        <v>1</v>
      </c>
      <c r="C5" s="122">
        <v>2</v>
      </c>
      <c r="D5" s="122">
        <v>3</v>
      </c>
      <c r="E5" s="122">
        <v>4</v>
      </c>
      <c r="F5" s="27">
        <v>4</v>
      </c>
      <c r="G5" s="124">
        <v>5</v>
      </c>
    </row>
    <row r="6" spans="1:7" ht="24.75" customHeight="1" x14ac:dyDescent="0.25">
      <c r="B6" s="133" t="s">
        <v>0</v>
      </c>
      <c r="C6" s="134"/>
      <c r="D6" s="134"/>
      <c r="E6" s="134"/>
      <c r="F6" s="135"/>
      <c r="G6" s="29"/>
    </row>
    <row r="7" spans="1:7" ht="25.5" customHeight="1" x14ac:dyDescent="0.25">
      <c r="A7" s="28"/>
      <c r="B7" s="58" t="s">
        <v>55</v>
      </c>
      <c r="C7" s="43">
        <f>C9+C10+C11+C12</f>
        <v>324164.25</v>
      </c>
      <c r="D7" s="43">
        <f>D9+D10+D11+D12</f>
        <v>5583.5</v>
      </c>
      <c r="E7" s="43">
        <f>E9+E10+E11+E12</f>
        <v>0</v>
      </c>
      <c r="F7" s="59">
        <f>F9+F10+F11+F12</f>
        <v>1929.8</v>
      </c>
      <c r="G7" s="32">
        <f>F7/D7%</f>
        <v>34.562550371630699</v>
      </c>
    </row>
    <row r="8" spans="1:7" s="72" customFormat="1" ht="15" customHeight="1" thickBot="1" x14ac:dyDescent="0.3">
      <c r="A8" s="70"/>
      <c r="B8" s="73" t="s">
        <v>54</v>
      </c>
      <c r="C8" s="45"/>
      <c r="D8" s="45"/>
      <c r="E8" s="45"/>
      <c r="F8" s="62"/>
      <c r="G8" s="71"/>
    </row>
    <row r="9" spans="1:7" ht="23.25" customHeight="1" x14ac:dyDescent="0.25">
      <c r="A9" s="14" t="s">
        <v>4</v>
      </c>
      <c r="B9" s="60" t="s">
        <v>5</v>
      </c>
      <c r="C9" s="44">
        <v>170638.55</v>
      </c>
      <c r="D9" s="44">
        <v>369</v>
      </c>
      <c r="E9" s="44"/>
      <c r="F9" s="61">
        <v>298</v>
      </c>
      <c r="G9" s="33">
        <f>F9/D9%</f>
        <v>80.758807588075882</v>
      </c>
    </row>
    <row r="10" spans="1:7" ht="24" customHeight="1" x14ac:dyDescent="0.25">
      <c r="A10" s="2" t="s">
        <v>25</v>
      </c>
      <c r="B10" s="60" t="s">
        <v>13</v>
      </c>
      <c r="C10" s="44">
        <v>36737.699999999997</v>
      </c>
      <c r="D10" s="44">
        <v>2495</v>
      </c>
      <c r="E10" s="44"/>
      <c r="F10" s="61">
        <v>424</v>
      </c>
      <c r="G10" s="33">
        <f>F10/D10%</f>
        <v>16.993987975951903</v>
      </c>
    </row>
    <row r="11" spans="1:7" ht="22.5" customHeight="1" x14ac:dyDescent="0.25">
      <c r="A11" s="2"/>
      <c r="B11" s="60" t="s">
        <v>50</v>
      </c>
      <c r="C11" s="44">
        <v>116312</v>
      </c>
      <c r="D11" s="44">
        <v>2719</v>
      </c>
      <c r="E11" s="44"/>
      <c r="F11" s="61">
        <v>1207</v>
      </c>
      <c r="G11" s="33">
        <f t="shared" ref="G11:G22" si="0">F11/D11%</f>
        <v>44.391320338359691</v>
      </c>
    </row>
    <row r="12" spans="1:7" ht="25.5" customHeight="1" x14ac:dyDescent="0.25">
      <c r="A12" s="25" t="s">
        <v>14</v>
      </c>
      <c r="B12" s="60" t="s">
        <v>49</v>
      </c>
      <c r="C12" s="44">
        <v>476</v>
      </c>
      <c r="D12" s="89">
        <v>0.5</v>
      </c>
      <c r="E12" s="44"/>
      <c r="F12" s="104">
        <v>0.8</v>
      </c>
      <c r="G12" s="33">
        <f t="shared" si="0"/>
        <v>160</v>
      </c>
    </row>
    <row r="13" spans="1:7" ht="30.75" customHeight="1" x14ac:dyDescent="0.25">
      <c r="A13" s="25"/>
      <c r="B13" s="58" t="s">
        <v>56</v>
      </c>
      <c r="C13" s="43">
        <f>C15+C16+C17+C18+C20+C23</f>
        <v>40155.417999999998</v>
      </c>
      <c r="D13" s="43">
        <f>D15+D16+D17+D18+D20+D23+D25+D24</f>
        <v>1076</v>
      </c>
      <c r="E13" s="43">
        <f t="shared" ref="E13" si="1">E15+E16+E17+E18+E20+E23+E25</f>
        <v>0</v>
      </c>
      <c r="F13" s="59">
        <f>F15+F16+F17+F18+F20+F23+F25+F24</f>
        <v>1068.114</v>
      </c>
      <c r="G13" s="32">
        <f t="shared" si="0"/>
        <v>99.267100371747219</v>
      </c>
    </row>
    <row r="14" spans="1:7" s="72" customFormat="1" ht="15" customHeight="1" x14ac:dyDescent="0.25">
      <c r="A14" s="70"/>
      <c r="B14" s="73" t="s">
        <v>54</v>
      </c>
      <c r="C14" s="45"/>
      <c r="D14" s="45"/>
      <c r="E14" s="45"/>
      <c r="F14" s="62"/>
      <c r="G14" s="71"/>
    </row>
    <row r="15" spans="1:7" ht="27" hidden="1" customHeight="1" x14ac:dyDescent="0.25">
      <c r="A15" s="2" t="s">
        <v>15</v>
      </c>
      <c r="B15" s="60" t="s">
        <v>10</v>
      </c>
      <c r="C15" s="45">
        <v>17692.673999999999</v>
      </c>
      <c r="D15" s="44"/>
      <c r="E15" s="44"/>
      <c r="F15" s="62"/>
      <c r="G15" s="33" t="e">
        <f t="shared" si="0"/>
        <v>#DIV/0!</v>
      </c>
    </row>
    <row r="16" spans="1:7" ht="23.25" customHeight="1" x14ac:dyDescent="0.25">
      <c r="A16" s="2" t="s">
        <v>15</v>
      </c>
      <c r="B16" s="60" t="s">
        <v>6</v>
      </c>
      <c r="C16" s="45">
        <v>551.08799999999997</v>
      </c>
      <c r="D16" s="44">
        <v>8</v>
      </c>
      <c r="E16" s="44"/>
      <c r="F16" s="63">
        <v>12.114000000000001</v>
      </c>
      <c r="G16" s="33">
        <f t="shared" si="0"/>
        <v>151.42500000000001</v>
      </c>
    </row>
    <row r="17" spans="1:8" ht="18" hidden="1" customHeight="1" x14ac:dyDescent="0.25">
      <c r="A17" s="2" t="s">
        <v>26</v>
      </c>
      <c r="B17" s="60" t="s">
        <v>16</v>
      </c>
      <c r="C17" s="45"/>
      <c r="D17" s="44"/>
      <c r="E17" s="45"/>
      <c r="F17" s="62"/>
      <c r="G17" s="33" t="e">
        <f t="shared" si="0"/>
        <v>#DIV/0!</v>
      </c>
    </row>
    <row r="18" spans="1:8" ht="36" hidden="1" customHeight="1" x14ac:dyDescent="0.25">
      <c r="A18" s="2" t="s">
        <v>27</v>
      </c>
      <c r="B18" s="60" t="s">
        <v>17</v>
      </c>
      <c r="C18" s="45">
        <v>19382.276999999998</v>
      </c>
      <c r="D18" s="44"/>
      <c r="E18" s="45"/>
      <c r="F18" s="62"/>
      <c r="G18" s="33" t="e">
        <f t="shared" si="0"/>
        <v>#DIV/0!</v>
      </c>
    </row>
    <row r="19" spans="1:8" ht="32.25" hidden="1" customHeight="1" x14ac:dyDescent="0.25">
      <c r="A19" s="2" t="s">
        <v>34</v>
      </c>
      <c r="B19" s="60" t="s">
        <v>35</v>
      </c>
      <c r="C19" s="46"/>
      <c r="D19" s="46"/>
      <c r="E19" s="46"/>
      <c r="F19" s="55"/>
      <c r="G19" s="33" t="e">
        <f t="shared" si="0"/>
        <v>#DIV/0!</v>
      </c>
    </row>
    <row r="20" spans="1:8" ht="33" hidden="1" customHeight="1" x14ac:dyDescent="0.25">
      <c r="A20" s="2" t="s">
        <v>33</v>
      </c>
      <c r="B20" s="60" t="s">
        <v>47</v>
      </c>
      <c r="C20" s="45">
        <f>0.001+1878.061</f>
        <v>1878.0619999999999</v>
      </c>
      <c r="D20" s="44"/>
      <c r="E20" s="45"/>
      <c r="F20" s="62"/>
      <c r="G20" s="33" t="e">
        <f t="shared" si="0"/>
        <v>#DIV/0!</v>
      </c>
    </row>
    <row r="21" spans="1:8" ht="18" hidden="1" customHeight="1" x14ac:dyDescent="0.25">
      <c r="A21" s="2" t="s">
        <v>28</v>
      </c>
      <c r="B21" s="60" t="s">
        <v>7</v>
      </c>
      <c r="C21" s="44"/>
      <c r="D21" s="44"/>
      <c r="E21" s="44"/>
      <c r="F21" s="61"/>
      <c r="G21" s="33" t="e">
        <f t="shared" si="0"/>
        <v>#DIV/0!</v>
      </c>
    </row>
    <row r="22" spans="1:8" ht="18" hidden="1" customHeight="1" x14ac:dyDescent="0.25">
      <c r="A22" s="2" t="s">
        <v>36</v>
      </c>
      <c r="B22" s="60" t="s">
        <v>37</v>
      </c>
      <c r="C22" s="46"/>
      <c r="D22" s="46"/>
      <c r="E22" s="46"/>
      <c r="F22" s="55"/>
      <c r="G22" s="33" t="e">
        <f t="shared" si="0"/>
        <v>#DIV/0!</v>
      </c>
    </row>
    <row r="23" spans="1:8" ht="24.75" hidden="1" customHeight="1" x14ac:dyDescent="0.25">
      <c r="A23" s="26" t="s">
        <v>23</v>
      </c>
      <c r="B23" s="60" t="s">
        <v>24</v>
      </c>
      <c r="C23" s="45">
        <v>651.31700000000001</v>
      </c>
      <c r="D23" s="44"/>
      <c r="E23" s="45"/>
      <c r="F23" s="62"/>
      <c r="G23" s="33" t="e">
        <f>F23/D23%</f>
        <v>#DIV/0!</v>
      </c>
    </row>
    <row r="24" spans="1:8" ht="25.5" x14ac:dyDescent="0.25">
      <c r="A24" s="2" t="s">
        <v>29</v>
      </c>
      <c r="B24" s="60" t="s">
        <v>78</v>
      </c>
      <c r="C24" s="45"/>
      <c r="D24" s="44">
        <v>1000</v>
      </c>
      <c r="E24" s="45"/>
      <c r="F24" s="62">
        <v>1000</v>
      </c>
      <c r="G24" s="33">
        <f t="shared" ref="G24" si="2">F24/D24%</f>
        <v>100</v>
      </c>
    </row>
    <row r="25" spans="1:8" ht="24" customHeight="1" thickBot="1" x14ac:dyDescent="0.3">
      <c r="A25" s="15" t="s">
        <v>30</v>
      </c>
      <c r="B25" s="60" t="s">
        <v>12</v>
      </c>
      <c r="C25" s="45">
        <v>6</v>
      </c>
      <c r="D25" s="44">
        <v>68</v>
      </c>
      <c r="E25" s="45"/>
      <c r="F25" s="62">
        <v>56</v>
      </c>
      <c r="G25" s="33" t="s">
        <v>11</v>
      </c>
      <c r="H25" s="4" t="s">
        <v>69</v>
      </c>
    </row>
    <row r="26" spans="1:8" ht="28.5" customHeight="1" thickBot="1" x14ac:dyDescent="0.3">
      <c r="B26" s="64" t="s">
        <v>1</v>
      </c>
      <c r="C26" s="47" t="e">
        <f>C9+#REF!+C10+#REF!+C11+C15+C16+C17+C18+C20+C21+C23+C24+C19+C22</f>
        <v>#REF!</v>
      </c>
      <c r="D26" s="47">
        <f>D9+D10+D11+D12+D15+D16+D18+D20+D23+D25+D24</f>
        <v>6659.5</v>
      </c>
      <c r="E26" s="47">
        <f>E9+E10+E11+E12+E15+E16+E18+E20+E23+E25</f>
        <v>0</v>
      </c>
      <c r="F26" s="65">
        <f>F9+F10+F11+F12+F15+F16+F18+F20+F23+F25+F24</f>
        <v>2997.9139999999998</v>
      </c>
      <c r="G26" s="11">
        <f>F26/D26*100</f>
        <v>45.017103386140093</v>
      </c>
    </row>
    <row r="27" spans="1:8" ht="36.75" customHeight="1" thickBot="1" x14ac:dyDescent="0.3">
      <c r="A27" s="2" t="s">
        <v>45</v>
      </c>
      <c r="B27" s="66" t="s">
        <v>57</v>
      </c>
      <c r="C27" s="43">
        <v>5529.2479999999996</v>
      </c>
      <c r="D27" s="43">
        <v>3861</v>
      </c>
      <c r="E27" s="43"/>
      <c r="F27" s="59">
        <v>385</v>
      </c>
      <c r="G27" s="34">
        <f t="shared" ref="G27:G28" si="3">F27/D27%</f>
        <v>9.9715099715099722</v>
      </c>
    </row>
    <row r="28" spans="1:8" s="5" customFormat="1" ht="16.5" hidden="1" customHeight="1" thickBot="1" x14ac:dyDescent="0.3">
      <c r="A28" s="15" t="s">
        <v>42</v>
      </c>
      <c r="B28" s="67" t="s">
        <v>18</v>
      </c>
      <c r="C28" s="48"/>
      <c r="D28" s="49"/>
      <c r="E28" s="49"/>
      <c r="F28" s="68"/>
      <c r="G28" s="35" t="e">
        <f t="shared" si="3"/>
        <v>#DIV/0!</v>
      </c>
    </row>
    <row r="29" spans="1:8" ht="16.5" hidden="1" customHeight="1" thickBot="1" x14ac:dyDescent="0.3">
      <c r="B29" s="64" t="s">
        <v>19</v>
      </c>
      <c r="C29" s="43">
        <f>C27+C28</f>
        <v>5529.2479999999996</v>
      </c>
      <c r="D29" s="43">
        <f t="shared" ref="D29:F29" si="4">D27+D28</f>
        <v>3861</v>
      </c>
      <c r="E29" s="43">
        <f t="shared" si="4"/>
        <v>0</v>
      </c>
      <c r="F29" s="59">
        <f t="shared" si="4"/>
        <v>385</v>
      </c>
      <c r="G29" s="11">
        <f>F29/D29*100</f>
        <v>9.9715099715099722</v>
      </c>
    </row>
    <row r="30" spans="1:8" s="5" customFormat="1" ht="28.5" hidden="1" customHeight="1" x14ac:dyDescent="0.25">
      <c r="B30" s="64" t="s">
        <v>20</v>
      </c>
      <c r="C30" s="43" t="e">
        <f>C26+C29</f>
        <v>#REF!</v>
      </c>
      <c r="D30" s="43">
        <f t="shared" ref="D30:F30" si="5">D26+D29</f>
        <v>10520.5</v>
      </c>
      <c r="E30" s="43">
        <f t="shared" si="5"/>
        <v>0</v>
      </c>
      <c r="F30" s="59">
        <f t="shared" si="5"/>
        <v>3382.9139999999998</v>
      </c>
      <c r="G30" s="12">
        <f>F30/D30*100</f>
        <v>32.155448885509244</v>
      </c>
    </row>
    <row r="31" spans="1:8" ht="25.5" hidden="1" x14ac:dyDescent="0.25">
      <c r="A31" s="2" t="s">
        <v>43</v>
      </c>
      <c r="B31" s="60" t="s">
        <v>9</v>
      </c>
      <c r="C31" s="49"/>
      <c r="D31" s="49"/>
      <c r="E31" s="49"/>
      <c r="F31" s="99">
        <v>-0.2</v>
      </c>
      <c r="G31" s="8" t="s">
        <v>11</v>
      </c>
    </row>
    <row r="32" spans="1:8" ht="27" customHeight="1" thickBot="1" x14ac:dyDescent="0.3">
      <c r="B32" s="77" t="s">
        <v>51</v>
      </c>
      <c r="C32" s="76" t="e">
        <f>C30+C31</f>
        <v>#REF!</v>
      </c>
      <c r="D32" s="86">
        <f>D30+D31</f>
        <v>10520.5</v>
      </c>
      <c r="E32" s="86">
        <f>E30+E31</f>
        <v>0</v>
      </c>
      <c r="F32" s="87">
        <f>F26+F27</f>
        <v>3382.9139999999998</v>
      </c>
      <c r="G32" s="36">
        <f>F32/D32*100</f>
        <v>32.155448885509244</v>
      </c>
    </row>
    <row r="33" spans="1:8" s="72" customFormat="1" ht="46.5" customHeight="1" thickBot="1" x14ac:dyDescent="0.3">
      <c r="A33" s="74"/>
      <c r="B33" s="78" t="s">
        <v>67</v>
      </c>
      <c r="C33" s="79"/>
      <c r="D33" s="80">
        <v>1975</v>
      </c>
      <c r="E33" s="80">
        <f t="shared" ref="E33" si="6">E47-E32</f>
        <v>219236.70291999998</v>
      </c>
      <c r="F33" s="81">
        <f>F47-F32</f>
        <v>-127.91399999999976</v>
      </c>
      <c r="G33" s="75"/>
    </row>
    <row r="34" spans="1:8" ht="22.5" customHeight="1" thickBot="1" x14ac:dyDescent="0.3">
      <c r="B34" s="136" t="s">
        <v>38</v>
      </c>
      <c r="C34" s="137"/>
      <c r="D34" s="137"/>
      <c r="E34" s="137"/>
      <c r="F34" s="138"/>
      <c r="G34" s="69"/>
    </row>
    <row r="35" spans="1:8" ht="27" hidden="1" customHeight="1" x14ac:dyDescent="0.25">
      <c r="A35" s="14" t="s">
        <v>31</v>
      </c>
      <c r="B35" s="53" t="s">
        <v>32</v>
      </c>
      <c r="C35" s="51">
        <v>0</v>
      </c>
      <c r="D35" s="52">
        <f>1-1</f>
        <v>0</v>
      </c>
      <c r="E35" s="52">
        <v>0</v>
      </c>
      <c r="F35" s="54">
        <v>0</v>
      </c>
      <c r="G35" s="37" t="s">
        <v>11</v>
      </c>
    </row>
    <row r="36" spans="1:8" ht="21" customHeight="1" thickBot="1" x14ac:dyDescent="0.3">
      <c r="A36" s="2" t="s">
        <v>21</v>
      </c>
      <c r="B36" s="60" t="s">
        <v>32</v>
      </c>
      <c r="C36" s="46">
        <v>369854.91599999997</v>
      </c>
      <c r="D36" s="46">
        <v>2518</v>
      </c>
      <c r="E36" s="46"/>
      <c r="F36" s="55">
        <v>1555</v>
      </c>
      <c r="G36" s="38" t="s">
        <v>11</v>
      </c>
    </row>
    <row r="37" spans="1:8" ht="17.25" customHeight="1" x14ac:dyDescent="0.25">
      <c r="A37" s="26"/>
      <c r="B37" s="60" t="s">
        <v>58</v>
      </c>
      <c r="C37" s="46"/>
      <c r="D37" s="46">
        <v>126</v>
      </c>
      <c r="E37" s="46"/>
      <c r="F37" s="46">
        <v>95</v>
      </c>
      <c r="G37" s="35"/>
    </row>
    <row r="38" spans="1:8" ht="21" hidden="1" customHeight="1" x14ac:dyDescent="0.25">
      <c r="A38" s="26"/>
      <c r="B38" s="60" t="s">
        <v>59</v>
      </c>
      <c r="C38" s="46"/>
      <c r="D38" s="46"/>
      <c r="E38" s="46"/>
      <c r="F38" s="46"/>
      <c r="G38" s="35"/>
    </row>
    <row r="39" spans="1:8" ht="21" customHeight="1" x14ac:dyDescent="0.25">
      <c r="A39" s="26"/>
      <c r="B39" s="60" t="s">
        <v>64</v>
      </c>
      <c r="C39" s="46"/>
      <c r="D39" s="46">
        <v>4477</v>
      </c>
      <c r="E39" s="46"/>
      <c r="F39" s="46">
        <v>345</v>
      </c>
      <c r="G39" s="35"/>
    </row>
    <row r="40" spans="1:8" ht="22.5" customHeight="1" x14ac:dyDescent="0.25">
      <c r="A40" s="26"/>
      <c r="B40" s="60" t="s">
        <v>60</v>
      </c>
      <c r="C40" s="46"/>
      <c r="D40" s="46">
        <v>2760</v>
      </c>
      <c r="E40" s="46"/>
      <c r="F40" s="46">
        <v>1260</v>
      </c>
      <c r="G40" s="35"/>
    </row>
    <row r="41" spans="1:8" ht="21" customHeight="1" x14ac:dyDescent="0.25">
      <c r="A41" s="26"/>
      <c r="B41" s="60" t="s">
        <v>62</v>
      </c>
      <c r="C41" s="46"/>
      <c r="D41" s="46">
        <v>1001</v>
      </c>
      <c r="E41" s="46"/>
      <c r="F41" s="46"/>
      <c r="G41" s="35"/>
      <c r="H41" s="4" t="s">
        <v>70</v>
      </c>
    </row>
    <row r="42" spans="1:8" ht="18.75" customHeight="1" x14ac:dyDescent="0.25">
      <c r="A42" s="26"/>
      <c r="B42" s="60" t="s">
        <v>68</v>
      </c>
      <c r="C42" s="46"/>
      <c r="D42" s="46">
        <v>1614</v>
      </c>
      <c r="E42" s="46"/>
      <c r="F42" s="46"/>
      <c r="G42" s="35"/>
    </row>
    <row r="43" spans="1:8" ht="21" hidden="1" customHeight="1" x14ac:dyDescent="0.25">
      <c r="A43" s="26"/>
      <c r="B43" s="60" t="s">
        <v>63</v>
      </c>
      <c r="C43" s="46"/>
      <c r="D43" s="46"/>
      <c r="E43" s="46"/>
      <c r="F43" s="46"/>
      <c r="G43" s="35"/>
    </row>
    <row r="44" spans="1:8" ht="21" hidden="1" customHeight="1" x14ac:dyDescent="0.25">
      <c r="A44" s="26"/>
      <c r="B44" s="60" t="s">
        <v>65</v>
      </c>
      <c r="C44" s="46"/>
      <c r="D44" s="46"/>
      <c r="E44" s="46"/>
      <c r="F44" s="46"/>
      <c r="G44" s="35"/>
    </row>
    <row r="45" spans="1:8" ht="21" hidden="1" customHeight="1" x14ac:dyDescent="0.25">
      <c r="A45" s="26"/>
      <c r="B45" s="60" t="s">
        <v>61</v>
      </c>
      <c r="C45" s="46"/>
      <c r="D45" s="46"/>
      <c r="E45" s="46"/>
      <c r="F45" s="46"/>
      <c r="G45" s="35"/>
    </row>
    <row r="46" spans="1:8" ht="25.5" hidden="1" customHeight="1" thickBot="1" x14ac:dyDescent="0.3">
      <c r="A46" s="15" t="s">
        <v>21</v>
      </c>
      <c r="B46" s="60" t="s">
        <v>62</v>
      </c>
      <c r="C46" s="46"/>
      <c r="D46" s="46"/>
      <c r="E46" s="46">
        <v>219236.70291999998</v>
      </c>
      <c r="F46" s="46"/>
      <c r="G46" s="35" t="e">
        <f t="shared" ref="G46" si="7">F46/D46%</f>
        <v>#DIV/0!</v>
      </c>
    </row>
    <row r="47" spans="1:8" ht="24.75" customHeight="1" thickBot="1" x14ac:dyDescent="0.3">
      <c r="B47" s="56" t="s">
        <v>52</v>
      </c>
      <c r="C47" s="57">
        <f>C35+C36+C46</f>
        <v>369854.91599999997</v>
      </c>
      <c r="D47" s="88">
        <f>SUM(D36:D46)</f>
        <v>12496</v>
      </c>
      <c r="E47" s="88">
        <f t="shared" ref="E47:F47" si="8">SUM(E36:E46)</f>
        <v>219236.70291999998</v>
      </c>
      <c r="F47" s="88">
        <f t="shared" si="8"/>
        <v>3255</v>
      </c>
      <c r="G47" s="36" t="s">
        <v>11</v>
      </c>
    </row>
    <row r="48" spans="1:8" ht="38.25" hidden="1" customHeight="1" thickBot="1" x14ac:dyDescent="0.3">
      <c r="B48" s="139" t="s">
        <v>39</v>
      </c>
      <c r="C48" s="140"/>
      <c r="D48" s="140"/>
      <c r="E48" s="140"/>
      <c r="F48" s="141"/>
      <c r="G48" s="30"/>
    </row>
    <row r="49" spans="1:7" ht="33.75" hidden="1" customHeight="1" thickBot="1" x14ac:dyDescent="0.3">
      <c r="A49" s="21"/>
      <c r="B49" s="22" t="s">
        <v>40</v>
      </c>
      <c r="C49" s="16"/>
      <c r="D49" s="16"/>
      <c r="E49" s="16"/>
      <c r="F49" s="40">
        <v>-19081.773659999999</v>
      </c>
      <c r="G49" s="38" t="s">
        <v>11</v>
      </c>
    </row>
    <row r="50" spans="1:7" ht="32.25" hidden="1" customHeight="1" thickBot="1" x14ac:dyDescent="0.3">
      <c r="A50" s="23"/>
      <c r="B50" s="20" t="s">
        <v>41</v>
      </c>
      <c r="C50" s="13">
        <v>0</v>
      </c>
      <c r="D50" s="13">
        <f>SUM(D49)</f>
        <v>0</v>
      </c>
      <c r="E50" s="13">
        <f>SUM(E49)</f>
        <v>0</v>
      </c>
      <c r="F50" s="41">
        <f>SUM(F49)</f>
        <v>-19081.773659999999</v>
      </c>
      <c r="G50" s="39" t="s">
        <v>11</v>
      </c>
    </row>
    <row r="51" spans="1:7" s="5" customFormat="1" ht="35.25" hidden="1" customHeight="1" thickBot="1" x14ac:dyDescent="0.3">
      <c r="A51" s="24"/>
      <c r="B51" s="18" t="s">
        <v>44</v>
      </c>
      <c r="C51" s="19"/>
      <c r="D51" s="17"/>
      <c r="E51" s="10"/>
      <c r="F51" s="42">
        <v>23251.378189999999</v>
      </c>
      <c r="G51" s="31"/>
    </row>
    <row r="52" spans="1:7" ht="13.5" customHeight="1" x14ac:dyDescent="0.25"/>
    <row r="53" spans="1:7" hidden="1" x14ac:dyDescent="0.25"/>
    <row r="54" spans="1:7" hidden="1" x14ac:dyDescent="0.25"/>
    <row r="55" spans="1:7" hidden="1" x14ac:dyDescent="0.25"/>
    <row r="56" spans="1:7" ht="18.75" hidden="1" customHeight="1" x14ac:dyDescent="0.3">
      <c r="B56" s="142" t="s">
        <v>46</v>
      </c>
      <c r="C56" s="142"/>
      <c r="D56" s="142"/>
      <c r="E56" s="142"/>
      <c r="F56" s="142"/>
      <c r="G56" s="142"/>
    </row>
    <row r="57" spans="1:7" hidden="1" x14ac:dyDescent="0.25"/>
    <row r="59" spans="1:7" x14ac:dyDescent="0.25">
      <c r="C59" s="9"/>
      <c r="D59" s="9"/>
      <c r="E59" s="9"/>
      <c r="F59" s="9"/>
      <c r="G59" s="9"/>
    </row>
  </sheetData>
  <mergeCells count="12">
    <mergeCell ref="B6:F6"/>
    <mergeCell ref="B34:F34"/>
    <mergeCell ref="B48:F48"/>
    <mergeCell ref="B56:G56"/>
    <mergeCell ref="B1:G1"/>
    <mergeCell ref="F3:F4"/>
    <mergeCell ref="G3:G4"/>
    <mergeCell ref="A3:A4"/>
    <mergeCell ref="B3:B4"/>
    <mergeCell ref="C3:C4"/>
    <mergeCell ref="D3:D4"/>
    <mergeCell ref="E3:E4"/>
  </mergeCells>
  <pageMargins left="0.86614173228346458" right="0.19685039370078741" top="0.19685039370078741" bottom="0.15748031496062992" header="0.15748031496062992" footer="0.15748031496062992"/>
  <pageSetup paperSize="9" scale="98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январь 2023г</vt:lpstr>
      <vt:lpstr>февраль 2023г </vt:lpstr>
      <vt:lpstr>март 2023г  </vt:lpstr>
      <vt:lpstr>апрель 2023г </vt:lpstr>
      <vt:lpstr>май 2023г </vt:lpstr>
      <vt:lpstr>июнь 2023г</vt:lpstr>
      <vt:lpstr>июль 2023г</vt:lpstr>
      <vt:lpstr>август 2023г </vt:lpstr>
      <vt:lpstr>сентябрь 2023г </vt:lpstr>
      <vt:lpstr>октябрь 2023г </vt:lpstr>
      <vt:lpstr>ноябрь 2023г</vt:lpstr>
      <vt:lpstr>'август 2023г '!Область_печати</vt:lpstr>
      <vt:lpstr>'апрель 2023г '!Область_печати</vt:lpstr>
      <vt:lpstr>'июль 2023г'!Область_печати</vt:lpstr>
      <vt:lpstr>'июнь 2023г'!Область_печати</vt:lpstr>
      <vt:lpstr>'май 2023г '!Область_печати</vt:lpstr>
      <vt:lpstr>'март 2023г  '!Область_печати</vt:lpstr>
      <vt:lpstr>'ноябрь 2023г'!Область_печати</vt:lpstr>
      <vt:lpstr>'октябрь 2023г '!Область_печати</vt:lpstr>
      <vt:lpstr>'сентябрь 2023г '!Область_печати</vt:lpstr>
      <vt:lpstr>'февраль 2023г '!Область_печати</vt:lpstr>
      <vt:lpstr>'январь 2023г'!Область_печати</vt:lpstr>
    </vt:vector>
  </TitlesOfParts>
  <Company>ФО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ЦБЗМР</cp:lastModifiedBy>
  <cp:lastPrinted>2024-01-18T08:06:38Z</cp:lastPrinted>
  <dcterms:created xsi:type="dcterms:W3CDTF">2005-02-17T05:18:08Z</dcterms:created>
  <dcterms:modified xsi:type="dcterms:W3CDTF">2024-01-18T08:06:40Z</dcterms:modified>
</cp:coreProperties>
</file>